
<file path=[Content_Types].xml><?xml version="1.0" encoding="utf-8"?>
<Types xmlns="http://schemas.openxmlformats.org/package/2006/content-types">
  <Default Extension="bin" ContentType="application/vnd.openxmlformats-officedocument.spreadsheetml.printerSettings"/>
  <Default Extension="gif" ContentType="image/gi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drawings/drawing3.xml" ContentType="application/vnd.openxmlformats-officedocument.drawing+xml"/>
  <Override PartName="/xl/tables/table2.xml" ContentType="application/vnd.openxmlformats-officedocument.spreadsheetml.table+xml"/>
  <Override PartName="/xl/comments2.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xml"/>
  <Override PartName="/xl/tables/table3.xml" ContentType="application/vnd.openxmlformats-officedocument.spreadsheetml.table+xml"/>
  <Override PartName="/xl/comments3.xml" ContentType="application/vnd.openxmlformats-officedocument.spreadsheetml.comment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xml"/>
  <Override PartName="/xl/tables/table4.xml" ContentType="application/vnd.openxmlformats-officedocument.spreadsheetml.table+xml"/>
  <Override PartName="/xl/comments4.xml" ContentType="application/vnd.openxmlformats-officedocument.spreadsheetml.comment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6.xml" ContentType="application/vnd.openxmlformats-officedocument.drawing+xml"/>
  <Override PartName="/xl/tables/table5.xml" ContentType="application/vnd.openxmlformats-officedocument.spreadsheetml.table+xml"/>
  <Override PartName="/xl/comments5.xml" ContentType="application/vnd.openxmlformats-officedocument.spreadsheetml.comments+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xml"/>
  <Override PartName="/xl/tables/table6.xml" ContentType="application/vnd.openxmlformats-officedocument.spreadsheetml.table+xml"/>
  <Override PartName="/xl/comments6.xml" ContentType="application/vnd.openxmlformats-officedocument.spreadsheetml.comments+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8.xml" ContentType="application/vnd.openxmlformats-officedocument.drawing+xml"/>
  <Override PartName="/xl/tables/table7.xml" ContentType="application/vnd.openxmlformats-officedocument.spreadsheetml.table+xml"/>
  <Override PartName="/xl/comments7.xml" ContentType="application/vnd.openxmlformats-officedocument.spreadsheetml.comments+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09"/>
  <workbookPr codeName="ThisWorkbook"/>
  <mc:AlternateContent xmlns:mc="http://schemas.openxmlformats.org/markup-compatibility/2006">
    <mc:Choice Requires="x15">
      <x15ac:absPath xmlns:x15ac="http://schemas.microsoft.com/office/spreadsheetml/2010/11/ac" url="https://recticel.sharepoint.com/teams/P_TIP_GRP-TDWorkspace/Shared Documents/General/TID10DT111EN_Trimoterm FTV HL - Cutting List/Verzija 1_1/"/>
    </mc:Choice>
  </mc:AlternateContent>
  <xr:revisionPtr revIDLastSave="0" documentId="8_{BA41EC6C-0E07-4450-B3ED-25A31336512E}" xr6:coauthVersionLast="47" xr6:coauthVersionMax="47" xr10:uidLastSave="{00000000-0000-0000-0000-000000000000}"/>
  <bookViews>
    <workbookView xWindow="-120" yWindow="-120" windowWidth="29040" windowHeight="15840" tabRatio="831" xr2:uid="{544507FD-567E-4511-A1C4-CC0CFF67ADF1}"/>
  </bookViews>
  <sheets>
    <sheet name="Instructions" sheetId="9" r:id="rId1"/>
    <sheet name="FTV HL Panel" sheetId="2" r:id="rId2"/>
    <sheet name="FTV HL sharp L corner (trans)" sheetId="4" r:id="rId3"/>
    <sheet name="FTV HL sharp U corner (trans)" sheetId="5" r:id="rId4"/>
    <sheet name="FTV HL L corner (longi)_Cut" sheetId="6" r:id="rId5"/>
    <sheet name="FTV HL L corner (longi)_Full" sheetId="11" r:id="rId6"/>
    <sheet name="FTV HL round L corner (longi)" sheetId="7" r:id="rId7"/>
    <sheet name="FTV HL round U corner (longi)" sheetId="8" r:id="rId8"/>
    <sheet name="Updates" sheetId="10" state="hidden" r:id="rId9"/>
  </sheets>
  <definedNames>
    <definedName name="_xlnm._FilterDatabase" localSheetId="4" hidden="1">'FTV HL L corner (longi)_Cut'!$A$23:$V$27</definedName>
    <definedName name="_xlnm._FilterDatabase" localSheetId="5" hidden="1">'FTV HL L corner (longi)_Full'!$A$23:$V$27</definedName>
    <definedName name="_xlnm._FilterDatabase" localSheetId="1" hidden="1">'FTV HL Panel'!$A$23:$R$25</definedName>
    <definedName name="_xlnm._FilterDatabase" localSheetId="6" hidden="1">'FTV HL round L corner (longi)'!$A$23:$V$27</definedName>
    <definedName name="_xlnm._FilterDatabase" localSheetId="7" hidden="1">'FTV HL round U corner (longi)'!$A$23:$X$27</definedName>
    <definedName name="_xlnm._FilterDatabase" localSheetId="2" hidden="1">'FTV HL sharp L corner (trans)'!$A$23:$U$27</definedName>
    <definedName name="_xlnm._FilterDatabase" localSheetId="3" hidden="1">'FTV HL sharp U corner (trans)'!$A$23:$W$33</definedName>
    <definedName name="_xlnm.Print_Area" localSheetId="4">'FTV HL L corner (longi)_Cut'!$A$1:$V$35</definedName>
    <definedName name="_xlnm.Print_Area" localSheetId="5">'FTV HL L corner (longi)_Full'!$A$1:$V$35</definedName>
    <definedName name="_xlnm.Print_Area" localSheetId="1">'FTV HL Panel'!$A$1:$R$39</definedName>
    <definedName name="_xlnm.Print_Area" localSheetId="6">'FTV HL round L corner (longi)'!$A$1:$V$35</definedName>
    <definedName name="_xlnm.Print_Area" localSheetId="7">'FTV HL round U corner (longi)'!$A$1:$X$35</definedName>
    <definedName name="_xlnm.Print_Area" localSheetId="2">'FTV HL sharp L corner (trans)'!$A$1:$U$35</definedName>
    <definedName name="_xlnm.Print_Area" localSheetId="3">'FTV HL sharp U corner (trans)'!$A$1:$W$35</definedName>
    <definedName name="_xlnm.Print_Titles" localSheetId="1">'FTV HL Panel'!$21:$23</definedName>
    <definedName name="_xlnm.Print_Titles" localSheetId="2">'FTV HL sharp L corner (trans)'!$21:$23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71" i="11" l="1"/>
  <c r="E67" i="11"/>
  <c r="D67" i="11" s="1"/>
  <c r="D70" i="11" s="1"/>
  <c r="D66" i="11"/>
  <c r="C66" i="11"/>
  <c r="E65" i="11"/>
  <c r="V33" i="11"/>
  <c r="F33" i="11"/>
  <c r="V32" i="11"/>
  <c r="F32" i="11"/>
  <c r="V31" i="11"/>
  <c r="F31" i="11"/>
  <c r="V30" i="11"/>
  <c r="F30" i="11"/>
  <c r="V29" i="11"/>
  <c r="F29" i="11"/>
  <c r="V28" i="11"/>
  <c r="F28" i="11"/>
  <c r="V27" i="11"/>
  <c r="F27" i="11"/>
  <c r="V26" i="11"/>
  <c r="F26" i="11"/>
  <c r="V25" i="11"/>
  <c r="F25" i="11"/>
  <c r="V24" i="11"/>
  <c r="F24" i="11"/>
  <c r="B17" i="11"/>
  <c r="B14" i="11"/>
  <c r="B13" i="11"/>
  <c r="B12" i="11"/>
  <c r="B9" i="11"/>
  <c r="B8" i="11"/>
  <c r="B7" i="11"/>
  <c r="B6" i="11"/>
  <c r="B5" i="11"/>
  <c r="D3" i="11" a="1"/>
  <c r="D3" i="11" s="1"/>
  <c r="V34" i="11" l="1"/>
  <c r="C67" i="11"/>
  <c r="C71" i="11" s="1"/>
  <c r="E71" i="11" s="1"/>
  <c r="C70" i="11"/>
  <c r="E70" i="11" s="1"/>
  <c r="E66" i="11"/>
  <c r="G27" i="8" l="1"/>
  <c r="B17" i="8"/>
  <c r="B14" i="8"/>
  <c r="B13" i="8"/>
  <c r="B12" i="8"/>
  <c r="B6" i="8"/>
  <c r="B7" i="8"/>
  <c r="B8" i="8"/>
  <c r="B9" i="8"/>
  <c r="B5" i="8"/>
  <c r="B17" i="7"/>
  <c r="B13" i="7"/>
  <c r="B14" i="7"/>
  <c r="B12" i="7"/>
  <c r="B6" i="7"/>
  <c r="B7" i="7"/>
  <c r="B8" i="7"/>
  <c r="B9" i="7"/>
  <c r="B5" i="7"/>
  <c r="B17" i="6"/>
  <c r="B13" i="6"/>
  <c r="B14" i="6"/>
  <c r="B12" i="6"/>
  <c r="B6" i="6"/>
  <c r="B7" i="6"/>
  <c r="B8" i="6"/>
  <c r="B9" i="6"/>
  <c r="B5" i="6"/>
  <c r="B17" i="5"/>
  <c r="B13" i="5"/>
  <c r="B14" i="5"/>
  <c r="B12" i="5"/>
  <c r="B6" i="5"/>
  <c r="B7" i="5"/>
  <c r="B8" i="5"/>
  <c r="B9" i="5"/>
  <c r="B5" i="5"/>
  <c r="D3" i="8" a="1"/>
  <c r="D3" i="8" s="1"/>
  <c r="D3" i="7" a="1"/>
  <c r="D3" i="7" s="1"/>
  <c r="D3" i="6" a="1"/>
  <c r="D3" i="6" s="1"/>
  <c r="D3" i="5" a="1"/>
  <c r="D3" i="5" s="1"/>
  <c r="D3" i="4" a="1"/>
  <c r="D3" i="4" s="1"/>
  <c r="D3" i="2" a="1"/>
  <c r="D3" i="2" s="1"/>
  <c r="B17" i="4"/>
  <c r="B14" i="4"/>
  <c r="B13" i="4"/>
  <c r="B12" i="4"/>
  <c r="B6" i="4"/>
  <c r="B7" i="4"/>
  <c r="B8" i="4"/>
  <c r="B9" i="4"/>
  <c r="B5" i="4"/>
  <c r="D3" i="9" l="1" a="1"/>
  <c r="D3" i="9" s="1"/>
  <c r="E67" i="6" l="1"/>
  <c r="R25" i="2" l="1"/>
  <c r="R26" i="2"/>
  <c r="R27" i="2"/>
  <c r="R28" i="2"/>
  <c r="R29" i="2"/>
  <c r="R30" i="2"/>
  <c r="F25" i="6"/>
  <c r="F26" i="6"/>
  <c r="F27" i="6"/>
  <c r="G25" i="4"/>
  <c r="G26" i="4"/>
  <c r="F28" i="7"/>
  <c r="F28" i="6"/>
  <c r="G28" i="8"/>
  <c r="F29" i="6"/>
  <c r="F30" i="6"/>
  <c r="X28" i="8"/>
  <c r="X29" i="8"/>
  <c r="X30" i="8"/>
  <c r="X31" i="8"/>
  <c r="X32" i="8"/>
  <c r="G29" i="8"/>
  <c r="G30" i="8"/>
  <c r="G31" i="8"/>
  <c r="G32" i="8"/>
  <c r="X33" i="8"/>
  <c r="G33" i="8"/>
  <c r="V28" i="7"/>
  <c r="V29" i="7"/>
  <c r="V30" i="7"/>
  <c r="V31" i="7"/>
  <c r="V32" i="7"/>
  <c r="F29" i="7"/>
  <c r="F30" i="7"/>
  <c r="F31" i="7"/>
  <c r="F32" i="7"/>
  <c r="V33" i="7"/>
  <c r="F33" i="7"/>
  <c r="V28" i="6"/>
  <c r="V29" i="6"/>
  <c r="V30" i="6"/>
  <c r="V31" i="6"/>
  <c r="V32" i="6"/>
  <c r="I27" i="5"/>
  <c r="W27" i="5" s="1"/>
  <c r="I28" i="5"/>
  <c r="W28" i="5" s="1"/>
  <c r="I29" i="5"/>
  <c r="W29" i="5" s="1"/>
  <c r="I30" i="5"/>
  <c r="W30" i="5" s="1"/>
  <c r="I31" i="5"/>
  <c r="W31" i="5" s="1"/>
  <c r="I32" i="5"/>
  <c r="W32" i="5" s="1"/>
  <c r="G27" i="4"/>
  <c r="G28" i="4"/>
  <c r="U28" i="4" s="1"/>
  <c r="G29" i="4"/>
  <c r="U29" i="4" s="1"/>
  <c r="G30" i="4"/>
  <c r="U30" i="4" s="1"/>
  <c r="G31" i="4"/>
  <c r="U31" i="4" s="1"/>
  <c r="G32" i="4"/>
  <c r="U32" i="4" s="1"/>
  <c r="F31" i="6"/>
  <c r="F32" i="6"/>
  <c r="V33" i="6"/>
  <c r="F33" i="6"/>
  <c r="I26" i="5"/>
  <c r="G33" i="4"/>
  <c r="U33" i="4" s="1"/>
  <c r="R33" i="2"/>
  <c r="R24" i="2"/>
  <c r="R31" i="2"/>
  <c r="R32" i="2"/>
  <c r="F67" i="8"/>
  <c r="E68" i="7"/>
  <c r="E66" i="8"/>
  <c r="D66" i="8"/>
  <c r="C66" i="8"/>
  <c r="F65" i="8"/>
  <c r="G25" i="8"/>
  <c r="G26" i="8"/>
  <c r="G24" i="8"/>
  <c r="X27" i="8"/>
  <c r="X26" i="8"/>
  <c r="X25" i="8"/>
  <c r="X24" i="8"/>
  <c r="X34" i="8" s="1"/>
  <c r="D67" i="7"/>
  <c r="D72" i="7" s="1"/>
  <c r="C67" i="7"/>
  <c r="C71" i="7" s="1"/>
  <c r="E66" i="7"/>
  <c r="V27" i="7"/>
  <c r="F27" i="7"/>
  <c r="V26" i="7"/>
  <c r="F26" i="7"/>
  <c r="V25" i="7"/>
  <c r="F25" i="7"/>
  <c r="V24" i="7"/>
  <c r="V34" i="7" s="1"/>
  <c r="F24" i="7"/>
  <c r="R34" i="2" l="1"/>
  <c r="D73" i="7"/>
  <c r="D68" i="7"/>
  <c r="D71" i="7" s="1"/>
  <c r="E71" i="7" s="1"/>
  <c r="F66" i="8"/>
  <c r="D67" i="8"/>
  <c r="C67" i="8"/>
  <c r="E67" i="8"/>
  <c r="E67" i="7"/>
  <c r="C68" i="7"/>
  <c r="C72" i="7" s="1"/>
  <c r="E72" i="7" s="1"/>
  <c r="C73" i="7"/>
  <c r="C70" i="7"/>
  <c r="D70" i="7"/>
  <c r="G24" i="4"/>
  <c r="U24" i="4" s="1"/>
  <c r="U34" i="4" s="1"/>
  <c r="F24" i="6"/>
  <c r="C66" i="6"/>
  <c r="C70" i="6" s="1"/>
  <c r="V27" i="6"/>
  <c r="V26" i="6"/>
  <c r="V25" i="6"/>
  <c r="V24" i="6"/>
  <c r="V34" i="6" s="1"/>
  <c r="D66" i="6"/>
  <c r="D69" i="6" s="1"/>
  <c r="E65" i="6"/>
  <c r="E67" i="4"/>
  <c r="E68" i="4"/>
  <c r="C72" i="4"/>
  <c r="D72" i="4" s="1"/>
  <c r="E72" i="4" s="1"/>
  <c r="C71" i="4"/>
  <c r="D71" i="4" s="1"/>
  <c r="E71" i="4" s="1"/>
  <c r="D66" i="4"/>
  <c r="D74" i="4" s="1"/>
  <c r="C66" i="4"/>
  <c r="C74" i="4" s="1"/>
  <c r="F67" i="5"/>
  <c r="F65" i="5"/>
  <c r="I25" i="5"/>
  <c r="W25" i="5" s="1"/>
  <c r="W26" i="5"/>
  <c r="I33" i="5"/>
  <c r="W33" i="5" s="1"/>
  <c r="I24" i="5"/>
  <c r="W24" i="5" s="1"/>
  <c r="W34" i="5" s="1"/>
  <c r="D66" i="5"/>
  <c r="E66" i="5"/>
  <c r="C66" i="5"/>
  <c r="U27" i="4"/>
  <c r="U26" i="4"/>
  <c r="U25" i="4"/>
  <c r="E65" i="4"/>
  <c r="E73" i="7" l="1"/>
  <c r="E70" i="7"/>
  <c r="D67" i="6"/>
  <c r="D70" i="6" s="1"/>
  <c r="E70" i="6" s="1"/>
  <c r="C67" i="6"/>
  <c r="C71" i="6" s="1"/>
  <c r="C72" i="6"/>
  <c r="D71" i="6"/>
  <c r="C69" i="6"/>
  <c r="E69" i="6" s="1"/>
  <c r="D72" i="6"/>
  <c r="E66" i="6"/>
  <c r="F66" i="5"/>
  <c r="E66" i="4"/>
  <c r="C69" i="4"/>
  <c r="D69" i="4"/>
  <c r="C70" i="4"/>
  <c r="D70" i="4" s="1"/>
  <c r="C73" i="4" s="1"/>
  <c r="D73" i="4"/>
  <c r="E74" i="4"/>
  <c r="E69" i="4" l="1"/>
  <c r="E72" i="6"/>
  <c r="E71" i="6"/>
  <c r="E73" i="4"/>
  <c r="E70"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Šantavec Miha</author>
  </authors>
  <commentList>
    <comment ref="D23" authorId="0" shapeId="0" xr:uid="{92304CB0-2225-4395-8B71-C95F52566596}">
      <text>
        <r>
          <rPr>
            <b/>
            <sz val="9"/>
            <color indexed="81"/>
            <rFont val="Tahoma"/>
            <family val="2"/>
            <charset val="238"/>
          </rPr>
          <t>Length L [mm]:</t>
        </r>
        <r>
          <rPr>
            <sz val="9"/>
            <color indexed="81"/>
            <rFont val="Tahoma"/>
            <family val="2"/>
            <charset val="238"/>
          </rPr>
          <t xml:space="preserve">
Lmin = 2000 mm
Lmax = 14000 mm
Note: cutting below 2000 mm subject to additional charge</t>
        </r>
      </text>
    </comment>
    <comment ref="E23" authorId="0" shapeId="0" xr:uid="{D781CA3D-7F3A-453A-8252-EF794F8CD9E9}">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F23" authorId="0" shapeId="0" xr:uid="{1AD0E1BA-EEF8-4817-BC0F-73BD8EC39F5D}">
      <text>
        <r>
          <rPr>
            <b/>
            <sz val="9"/>
            <color indexed="81"/>
            <rFont val="Tahoma"/>
            <family val="2"/>
            <charset val="238"/>
          </rPr>
          <t>Module M [mm]:</t>
        </r>
        <r>
          <rPr>
            <sz val="9"/>
            <color indexed="81"/>
            <rFont val="Tahoma"/>
            <family val="2"/>
            <charset val="238"/>
          </rPr>
          <t xml:space="preserve">
1000 mm standard module
600 mm to 1100 mm available</t>
        </r>
      </text>
    </comment>
    <comment ref="G23" authorId="0" shapeId="0" xr:uid="{D99573E9-5E0F-451A-9C02-20B24338D355}">
      <text>
        <r>
          <rPr>
            <b/>
            <sz val="9"/>
            <color indexed="81"/>
            <rFont val="Tahoma"/>
            <family val="2"/>
            <charset val="238"/>
          </rPr>
          <t xml:space="preserve">Panel type:
</t>
        </r>
        <r>
          <rPr>
            <sz val="9"/>
            <color indexed="81"/>
            <rFont val="Tahoma"/>
            <family val="2"/>
            <charset val="238"/>
          </rPr>
          <t>FTV HL
*for other types of panels, please use a separate document</t>
        </r>
      </text>
    </comment>
    <comment ref="H23" authorId="0" shapeId="0" xr:uid="{19043503-5472-4691-ACE4-1DBF6A5A9DF2}">
      <text>
        <r>
          <rPr>
            <b/>
            <sz val="9"/>
            <color indexed="81"/>
            <rFont val="Tahoma"/>
            <family val="2"/>
            <charset val="238"/>
          </rPr>
          <t xml:space="preserve">Core type:
</t>
        </r>
        <r>
          <rPr>
            <sz val="9"/>
            <color indexed="81"/>
            <rFont val="Tahoma"/>
            <family val="2"/>
            <charset val="238"/>
          </rPr>
          <t>Power T
Power S
Perform R
Perform C</t>
        </r>
      </text>
    </comment>
    <comment ref="I23" authorId="0" shapeId="0" xr:uid="{93D9327A-FF00-44BE-AC48-69DEC9A2F349}">
      <text>
        <r>
          <rPr>
            <b/>
            <sz val="9"/>
            <color indexed="81"/>
            <rFont val="Tahoma"/>
            <family val="2"/>
            <charset val="238"/>
          </rPr>
          <t xml:space="preserve">Steel sheet thickness:
</t>
        </r>
        <r>
          <rPr>
            <sz val="9"/>
            <color indexed="81"/>
            <rFont val="Tahoma"/>
            <family val="2"/>
            <charset val="238"/>
          </rPr>
          <t>0,55*
0,60
0,63
0,65
0,675
0,70
0,75
0,80
* use with coating HPS 200</t>
        </r>
      </text>
    </comment>
    <comment ref="J23" authorId="0" shapeId="0" xr:uid="{FC75BE4A-D87A-43E4-9AD5-E8A9465EC6A2}">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
* use with steel sheet thickness 0,55 mm</t>
        </r>
      </text>
    </comment>
    <comment ref="L23" authorId="0" shapeId="0" xr:uid="{5F3A138A-373A-4A55-9028-B5B758B4CA27}">
      <text>
        <r>
          <rPr>
            <b/>
            <sz val="9"/>
            <color indexed="81"/>
            <rFont val="Tahoma"/>
            <family val="2"/>
            <charset val="238"/>
          </rPr>
          <t>Profile type side A (external face):</t>
        </r>
        <r>
          <rPr>
            <sz val="9"/>
            <color indexed="81"/>
            <rFont val="Tahoma"/>
            <family val="2"/>
            <charset val="238"/>
          </rPr>
          <t xml:space="preserve">
S
V
V2
G*
M
M3
M8
* for Gladio (G) external facade use steel sheet thickness 0,7 mm or more</t>
        </r>
      </text>
    </comment>
    <comment ref="M23" authorId="0" shapeId="0" xr:uid="{F0DB4F26-552C-4D65-949E-91847AF9E252}">
      <text>
        <r>
          <rPr>
            <b/>
            <sz val="9"/>
            <color indexed="81"/>
            <rFont val="Tahoma"/>
            <family val="2"/>
            <charset val="238"/>
          </rPr>
          <t xml:space="preserve">Steel sheet thickness:
</t>
        </r>
        <r>
          <rPr>
            <sz val="9"/>
            <color indexed="81"/>
            <rFont val="Tahoma"/>
            <family val="2"/>
            <charset val="238"/>
          </rPr>
          <t>0,45
0,50
0,55
0,60
0,63
0,65
0,675
0,70
0,75
0,80</t>
        </r>
      </text>
    </comment>
    <comment ref="N23" authorId="0" shapeId="0" xr:uid="{6BAC217D-1053-4EF6-AB6D-28241A3B9AFD}">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P23" authorId="0" shapeId="0" xr:uid="{F6A6885F-125B-4B3E-9B80-805869A835AC}">
      <text>
        <r>
          <rPr>
            <b/>
            <sz val="9"/>
            <color indexed="81"/>
            <rFont val="Tahoma"/>
            <family val="2"/>
            <charset val="238"/>
          </rPr>
          <t xml:space="preserve">Profile type side B (internal):
</t>
        </r>
        <r>
          <rPr>
            <sz val="9"/>
            <color indexed="81"/>
            <rFont val="Tahoma"/>
            <family val="2"/>
            <charset val="238"/>
          </rPr>
          <t>S
V
V2
G
M2</t>
        </r>
      </text>
    </comment>
    <comment ref="R23" authorId="0" shapeId="0" xr:uid="{ABCC077A-C9B4-41DD-A835-88987535C82F}">
      <text>
        <r>
          <rPr>
            <b/>
            <sz val="9"/>
            <color indexed="81"/>
            <rFont val="Tahoma"/>
            <family val="2"/>
            <charset val="238"/>
          </rPr>
          <t>Automatically calculated</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0D273C6C-D473-45E6-9D7B-AA36190A0170}">
      <text>
        <r>
          <rPr>
            <b/>
            <sz val="9"/>
            <color indexed="81"/>
            <rFont val="Tahoma"/>
            <family val="2"/>
            <charset val="238"/>
          </rPr>
          <t xml:space="preserve">Automatic fill
</t>
        </r>
        <r>
          <rPr>
            <sz val="9"/>
            <color indexed="81"/>
            <rFont val="Tahoma"/>
            <family val="2"/>
            <charset val="238"/>
          </rPr>
          <t>Insert data in excell sheet "FTV HL Panel"</t>
        </r>
      </text>
    </comment>
    <comment ref="D23" authorId="1" shapeId="0" xr:uid="{AAC34CBE-699C-449E-B8BB-5B6147F5BBE4}">
      <text>
        <r>
          <rPr>
            <b/>
            <sz val="9"/>
            <color indexed="81"/>
            <rFont val="Tahoma"/>
            <family val="2"/>
            <charset val="238"/>
          </rPr>
          <t xml:space="preserve">Dimension A [mm]:
</t>
        </r>
        <r>
          <rPr>
            <sz val="9"/>
            <color indexed="81"/>
            <rFont val="Tahoma"/>
            <family val="2"/>
            <charset val="238"/>
          </rPr>
          <t>Amin =T+150 mm
Amax = 1000 mm if Bmax &lt;= 2000 mm
Amax = 2000 mm if Bmax &lt;= 1000 mm
Example Lmax = (A+B)max = 1000+2000 mm or 2000+1000 mm</t>
        </r>
      </text>
    </comment>
    <comment ref="E23" authorId="1" shapeId="0" xr:uid="{537EF7BB-7DBA-45C7-9047-CB4913683B97}">
      <text>
        <r>
          <rPr>
            <b/>
            <sz val="9"/>
            <color indexed="81"/>
            <rFont val="Tahoma"/>
            <family val="2"/>
            <charset val="238"/>
          </rPr>
          <t xml:space="preserve">Dimension B [mm]:
</t>
        </r>
        <r>
          <rPr>
            <sz val="9"/>
            <color indexed="81"/>
            <rFont val="Tahoma"/>
            <family val="2"/>
            <charset val="238"/>
          </rPr>
          <t>Bmin =T+150 mm
Bmax = 1000 mm if Bmax &lt;= 2000 mm
Bmax = 2000 mm if Bmax &lt;= 1000 mm
Example Lmax = (A+B)max = 1000+2000 mm or 2000+1000 mm</t>
        </r>
      </text>
    </comment>
    <comment ref="F23" authorId="1" shapeId="0" xr:uid="{A2B44F23-F46E-47FE-9533-BE8348737EFE}">
      <text>
        <r>
          <rPr>
            <b/>
            <sz val="9"/>
            <color indexed="81"/>
            <rFont val="Tahoma"/>
            <family val="2"/>
            <charset val="238"/>
          </rPr>
          <t xml:space="preserve">Angle [°]:
</t>
        </r>
        <r>
          <rPr>
            <sz val="9"/>
            <color indexed="81"/>
            <rFont val="Tahoma"/>
            <family val="2"/>
            <charset val="238"/>
          </rPr>
          <t>Bending angle: 75° to 175°</t>
        </r>
      </text>
    </comment>
    <comment ref="G23" authorId="1" shapeId="0" xr:uid="{F1E26DF3-52A3-42A5-BE4D-904F3DA8AD0C}">
      <text>
        <r>
          <rPr>
            <b/>
            <sz val="9"/>
            <color indexed="81"/>
            <rFont val="Tahoma"/>
            <family val="2"/>
            <charset val="238"/>
          </rPr>
          <t>Dimension L=A+B [mm]:</t>
        </r>
        <r>
          <rPr>
            <sz val="9"/>
            <color indexed="81"/>
            <rFont val="Tahoma"/>
            <family val="2"/>
            <charset val="238"/>
          </rPr>
          <t xml:space="preserve">
Lmin = 2×(T+150) mm
Lmax = 3000 mm
Example Lmax = (A+B)max = 1000+2000 mm or 2000+1000 mm</t>
        </r>
      </text>
    </comment>
    <comment ref="H23" authorId="1" shapeId="0" xr:uid="{F10EC2C3-D3AA-4EA4-8981-24001C960E83}">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I23" authorId="1" shapeId="0" xr:uid="{254562EB-015B-4637-B93F-CD39C2017D55}">
      <text>
        <r>
          <rPr>
            <b/>
            <sz val="9"/>
            <color indexed="81"/>
            <rFont val="Tahoma"/>
            <family val="2"/>
            <charset val="238"/>
          </rPr>
          <t>Module M [mm]:</t>
        </r>
        <r>
          <rPr>
            <sz val="9"/>
            <color indexed="81"/>
            <rFont val="Tahoma"/>
            <family val="2"/>
            <charset val="238"/>
          </rPr>
          <t xml:space="preserve">
1000 mm standard module
600 mm to 1100 mm available</t>
        </r>
      </text>
    </comment>
    <comment ref="J23" authorId="1" shapeId="0" xr:uid="{1653A08F-E36E-4A94-A969-637D1B78C875}">
      <text>
        <r>
          <rPr>
            <b/>
            <sz val="9"/>
            <color indexed="81"/>
            <rFont val="Tahoma"/>
            <family val="2"/>
            <charset val="238"/>
          </rPr>
          <t xml:space="preserve">Panel type:
</t>
        </r>
        <r>
          <rPr>
            <sz val="9"/>
            <color indexed="81"/>
            <rFont val="Tahoma"/>
            <family val="2"/>
            <charset val="238"/>
          </rPr>
          <t>FTV HL
*for other types of panels, please use a separate document</t>
        </r>
      </text>
    </comment>
    <comment ref="K23" authorId="1" shapeId="0" xr:uid="{CF610866-4BC4-4B35-8DA6-8ED4B3B0CC34}">
      <text>
        <r>
          <rPr>
            <b/>
            <sz val="9"/>
            <color indexed="81"/>
            <rFont val="Tahoma"/>
            <family val="2"/>
            <charset val="238"/>
          </rPr>
          <t xml:space="preserve">Core type:
</t>
        </r>
        <r>
          <rPr>
            <sz val="9"/>
            <color indexed="81"/>
            <rFont val="Tahoma"/>
            <family val="2"/>
            <charset val="238"/>
          </rPr>
          <t>Power T
Power S
Perform R
Perform C</t>
        </r>
      </text>
    </comment>
    <comment ref="L23" authorId="1" shapeId="0" xr:uid="{91B6B792-E79B-4BE5-A4C7-3A4705B7029F}">
      <text>
        <r>
          <rPr>
            <b/>
            <sz val="9"/>
            <color indexed="81"/>
            <rFont val="Tahoma"/>
            <family val="2"/>
            <charset val="238"/>
          </rPr>
          <t xml:space="preserve">Steel sheet thickness:
</t>
        </r>
        <r>
          <rPr>
            <sz val="9"/>
            <color indexed="81"/>
            <rFont val="Tahoma"/>
            <family val="2"/>
            <charset val="238"/>
          </rPr>
          <t>0,55*
0,60
0,63
0,65
0,675
0,70
0,75
0,80
* use with coating HPS 200</t>
        </r>
      </text>
    </comment>
    <comment ref="M23" authorId="1" shapeId="0" xr:uid="{2EB71827-C856-408D-B70D-EDF9D4406403}">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
* use with steel sheet thickness 0,55 mm</t>
        </r>
      </text>
    </comment>
    <comment ref="O23" authorId="1" shapeId="0" xr:uid="{39DD1B70-5707-43D4-9472-9B4641B3AD4A}">
      <text>
        <r>
          <rPr>
            <b/>
            <sz val="9"/>
            <color indexed="81"/>
            <rFont val="Tahoma"/>
            <family val="2"/>
            <charset val="238"/>
          </rPr>
          <t>Profile type side A (external face):</t>
        </r>
        <r>
          <rPr>
            <sz val="9"/>
            <color indexed="81"/>
            <rFont val="Tahoma"/>
            <family val="2"/>
            <charset val="238"/>
          </rPr>
          <t xml:space="preserve">
S
V
V2
G*
M
M3
M8
* for Gladio (G) external facade use steel sheet thickness 0,7 mm or more</t>
        </r>
      </text>
    </comment>
    <comment ref="P23" authorId="1" shapeId="0" xr:uid="{E2797DA1-7ACB-4C6E-B3ED-7428289A2180}">
      <text>
        <r>
          <rPr>
            <b/>
            <sz val="9"/>
            <color indexed="81"/>
            <rFont val="Tahoma"/>
            <family val="2"/>
            <charset val="238"/>
          </rPr>
          <t xml:space="preserve">Steel sheet thickness:
</t>
        </r>
        <r>
          <rPr>
            <sz val="9"/>
            <color indexed="81"/>
            <rFont val="Tahoma"/>
            <family val="2"/>
            <charset val="238"/>
          </rPr>
          <t>0,45
0,50
0,55
0,60
0,63
0,65
0,675
0,70
0,75
0,80</t>
        </r>
      </text>
    </comment>
    <comment ref="Q23" authorId="1" shapeId="0" xr:uid="{2331EE9C-5ED0-4BD9-9939-9241F26D4C5A}">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S23" authorId="1" shapeId="0" xr:uid="{2FB8E710-6F12-4B6C-883A-7C457D9248F5}">
      <text>
        <r>
          <rPr>
            <b/>
            <sz val="9"/>
            <color indexed="81"/>
            <rFont val="Tahoma"/>
            <family val="2"/>
            <charset val="238"/>
          </rPr>
          <t xml:space="preserve">Profile type side B (internal):
</t>
        </r>
        <r>
          <rPr>
            <sz val="9"/>
            <color indexed="81"/>
            <rFont val="Tahoma"/>
            <family val="2"/>
            <charset val="238"/>
          </rPr>
          <t>S
V
V2
G
M2</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D48A2A05-D3B0-45C4-9846-AE83A6D797C3}">
      <text>
        <r>
          <rPr>
            <b/>
            <sz val="9"/>
            <color indexed="81"/>
            <rFont val="Tahoma"/>
            <family val="2"/>
            <charset val="238"/>
          </rPr>
          <t xml:space="preserve">Automatic fill
</t>
        </r>
        <r>
          <rPr>
            <sz val="9"/>
            <color indexed="81"/>
            <rFont val="Tahoma"/>
            <family val="2"/>
            <charset val="238"/>
          </rPr>
          <t>Insert data in excell sheet "FTV HL Panel"</t>
        </r>
      </text>
    </comment>
    <comment ref="D23" authorId="1" shapeId="0" xr:uid="{4DEBC1D1-1C24-45E8-99A3-096B5384DD72}">
      <text>
        <r>
          <rPr>
            <b/>
            <sz val="9"/>
            <color indexed="81"/>
            <rFont val="Tahoma"/>
            <family val="2"/>
            <charset val="238"/>
          </rPr>
          <t xml:space="preserve">Dimension A [mm]:
</t>
        </r>
        <r>
          <rPr>
            <sz val="9"/>
            <color indexed="81"/>
            <rFont val="Tahoma"/>
            <family val="2"/>
            <charset val="238"/>
          </rPr>
          <t>Amin = T+150 mm
Amax = 1000 mm</t>
        </r>
      </text>
    </comment>
    <comment ref="E23" authorId="1" shapeId="0" xr:uid="{94F6DE1E-FD75-4461-8D86-2B674843225C}">
      <text>
        <r>
          <rPr>
            <b/>
            <sz val="9"/>
            <color indexed="81"/>
            <rFont val="Tahoma"/>
            <family val="2"/>
            <charset val="238"/>
          </rPr>
          <t xml:space="preserve">Dimension B [mm]:
</t>
        </r>
        <r>
          <rPr>
            <sz val="9"/>
            <color indexed="81"/>
            <rFont val="Tahoma"/>
            <family val="2"/>
            <charset val="238"/>
          </rPr>
          <t>Amin = 2×T+300 mm
Amax = 1000 mm</t>
        </r>
      </text>
    </comment>
    <comment ref="F23" authorId="1" shapeId="0" xr:uid="{0E302532-7312-49AB-B1F1-7DC66215444B}">
      <text>
        <r>
          <rPr>
            <b/>
            <sz val="9"/>
            <color indexed="81"/>
            <rFont val="Tahoma"/>
            <family val="2"/>
            <charset val="238"/>
          </rPr>
          <t xml:space="preserve">Dimension C [mm]:
</t>
        </r>
        <r>
          <rPr>
            <sz val="9"/>
            <color indexed="81"/>
            <rFont val="Tahoma"/>
            <family val="2"/>
            <charset val="238"/>
          </rPr>
          <t>Amin = T+150 mm
Amax = 1000 mm</t>
        </r>
      </text>
    </comment>
    <comment ref="G23" authorId="1" shapeId="0" xr:uid="{3C7FB778-AFE2-4C67-B344-40C0FA2808A3}">
      <text>
        <r>
          <rPr>
            <b/>
            <sz val="9"/>
            <color indexed="81"/>
            <rFont val="Tahoma"/>
            <family val="2"/>
            <charset val="238"/>
          </rPr>
          <t xml:space="preserve">Angle [°]:
</t>
        </r>
        <r>
          <rPr>
            <sz val="9"/>
            <color indexed="81"/>
            <rFont val="Tahoma"/>
            <family val="2"/>
            <charset val="238"/>
          </rPr>
          <t>Bending angle: 90° to 175°</t>
        </r>
      </text>
    </comment>
    <comment ref="H23" authorId="1" shapeId="0" xr:uid="{B7AEF8DD-3C7C-49F4-AB48-998875321FDD}">
      <text>
        <r>
          <rPr>
            <b/>
            <sz val="9"/>
            <color indexed="81"/>
            <rFont val="Tahoma"/>
            <family val="2"/>
            <charset val="238"/>
          </rPr>
          <t xml:space="preserve">Angle [°]:
</t>
        </r>
        <r>
          <rPr>
            <sz val="9"/>
            <color indexed="81"/>
            <rFont val="Tahoma"/>
            <family val="2"/>
            <charset val="238"/>
          </rPr>
          <t>Bending angle: 90° to 175°</t>
        </r>
      </text>
    </comment>
    <comment ref="I23" authorId="1" shapeId="0" xr:uid="{18347D11-20C0-4E79-831D-7E9543EFC147}">
      <text>
        <r>
          <rPr>
            <b/>
            <sz val="9"/>
            <color indexed="81"/>
            <rFont val="Tahoma"/>
            <family val="2"/>
            <charset val="238"/>
          </rPr>
          <t>Dimension L=A+B+C [mm]:</t>
        </r>
        <r>
          <rPr>
            <sz val="9"/>
            <color indexed="81"/>
            <rFont val="Tahoma"/>
            <family val="2"/>
            <charset val="238"/>
          </rPr>
          <t xml:space="preserve">
Lmin = 4×T+600 mm
Lmax = 3000 mm
Example Lmax = (A+B+C)max = 1000+1000+1000 mm</t>
        </r>
      </text>
    </comment>
    <comment ref="J23" authorId="1" shapeId="0" xr:uid="{EE8080C8-EEE3-46AC-A64A-F83BF9A28EF3}">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K23" authorId="1" shapeId="0" xr:uid="{F693B585-7A00-4FC1-A0DC-531EBD28F259}">
      <text>
        <r>
          <rPr>
            <b/>
            <sz val="9"/>
            <color indexed="81"/>
            <rFont val="Tahoma"/>
            <family val="2"/>
            <charset val="238"/>
          </rPr>
          <t>Module M [mm]:</t>
        </r>
        <r>
          <rPr>
            <sz val="9"/>
            <color indexed="81"/>
            <rFont val="Tahoma"/>
            <family val="2"/>
            <charset val="238"/>
          </rPr>
          <t xml:space="preserve">
1000 mm standard module
600 mm to 1100 mm available</t>
        </r>
      </text>
    </comment>
    <comment ref="L23" authorId="1" shapeId="0" xr:uid="{979DEBA5-F393-41D2-9079-255082BB9223}">
      <text>
        <r>
          <rPr>
            <b/>
            <sz val="9"/>
            <color indexed="81"/>
            <rFont val="Tahoma"/>
            <family val="2"/>
            <charset val="238"/>
          </rPr>
          <t xml:space="preserve">Panel type:
</t>
        </r>
        <r>
          <rPr>
            <sz val="9"/>
            <color indexed="81"/>
            <rFont val="Tahoma"/>
            <family val="2"/>
            <charset val="238"/>
          </rPr>
          <t>FTV HL
*for other types of panels, please use a separate document</t>
        </r>
      </text>
    </comment>
    <comment ref="M23" authorId="1" shapeId="0" xr:uid="{18D5CD34-F8A2-4D2F-AB03-1826582E9B86}">
      <text>
        <r>
          <rPr>
            <b/>
            <sz val="9"/>
            <color indexed="81"/>
            <rFont val="Tahoma"/>
            <family val="2"/>
            <charset val="238"/>
          </rPr>
          <t xml:space="preserve">Core type:
</t>
        </r>
        <r>
          <rPr>
            <sz val="9"/>
            <color indexed="81"/>
            <rFont val="Tahoma"/>
            <family val="2"/>
            <charset val="238"/>
          </rPr>
          <t>Power T
Power S
Perform R
Perform C</t>
        </r>
      </text>
    </comment>
    <comment ref="N23" authorId="1" shapeId="0" xr:uid="{6AA2650A-B564-4D86-991A-F9D55819EEEC}">
      <text>
        <r>
          <rPr>
            <b/>
            <sz val="9"/>
            <color indexed="81"/>
            <rFont val="Tahoma"/>
            <family val="2"/>
            <charset val="238"/>
          </rPr>
          <t xml:space="preserve">Steel sheet thickness:
</t>
        </r>
        <r>
          <rPr>
            <sz val="9"/>
            <color indexed="81"/>
            <rFont val="Tahoma"/>
            <family val="2"/>
            <charset val="238"/>
          </rPr>
          <t>0,55*
0,60
0,63
0,65
0,675
0,70
0,75
0,80
* use with coating HPS 200</t>
        </r>
      </text>
    </comment>
    <comment ref="O23" authorId="1" shapeId="0" xr:uid="{60229812-330B-4AC9-A2D0-39435B1DC397}">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
* use with steel sheet thickness 0,55 mm</t>
        </r>
      </text>
    </comment>
    <comment ref="Q23" authorId="1" shapeId="0" xr:uid="{BAEF6E2B-6C92-4D08-95CC-48A4DF8B88B1}">
      <text>
        <r>
          <rPr>
            <b/>
            <sz val="9"/>
            <color indexed="81"/>
            <rFont val="Tahoma"/>
            <family val="2"/>
            <charset val="238"/>
          </rPr>
          <t>Profile type side A (external face):</t>
        </r>
        <r>
          <rPr>
            <sz val="9"/>
            <color indexed="81"/>
            <rFont val="Tahoma"/>
            <family val="2"/>
            <charset val="238"/>
          </rPr>
          <t xml:space="preserve">
S
V
V2
G*
M
M3
M8
* for Gladio (G) external facade use steel sheet thickness 0,7 mm or more</t>
        </r>
      </text>
    </comment>
    <comment ref="R23" authorId="1" shapeId="0" xr:uid="{D504FFE6-77E1-4B0F-B2E6-56711EF03D67}">
      <text>
        <r>
          <rPr>
            <b/>
            <sz val="9"/>
            <color indexed="81"/>
            <rFont val="Tahoma"/>
            <family val="2"/>
            <charset val="238"/>
          </rPr>
          <t xml:space="preserve">Steel sheet thickness:
</t>
        </r>
        <r>
          <rPr>
            <sz val="9"/>
            <color indexed="81"/>
            <rFont val="Tahoma"/>
            <family val="2"/>
            <charset val="238"/>
          </rPr>
          <t>0,45
0,50
0,55
0,60
0,63
0,65
0,675
0,70
0,75
0,80</t>
        </r>
      </text>
    </comment>
    <comment ref="S23" authorId="1" shapeId="0" xr:uid="{405B223D-8DE4-4EE7-AD15-F14C2F5555AA}">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U23" authorId="1" shapeId="0" xr:uid="{4EAA44D9-E257-474A-9437-626E11410BFC}">
      <text>
        <r>
          <rPr>
            <b/>
            <sz val="9"/>
            <color indexed="81"/>
            <rFont val="Tahoma"/>
            <family val="2"/>
            <charset val="238"/>
          </rPr>
          <t xml:space="preserve">Profile type side B (internal):
</t>
        </r>
        <r>
          <rPr>
            <sz val="9"/>
            <color indexed="81"/>
            <rFont val="Tahoma"/>
            <family val="2"/>
            <charset val="238"/>
          </rPr>
          <t>S
V
V2
G
M2</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F81822CC-6332-432A-AAB4-84642B7F39FF}">
      <text>
        <r>
          <rPr>
            <b/>
            <sz val="9"/>
            <color indexed="81"/>
            <rFont val="Tahoma"/>
            <family val="2"/>
            <charset val="238"/>
          </rPr>
          <t xml:space="preserve">Automatic fill
</t>
        </r>
        <r>
          <rPr>
            <sz val="9"/>
            <color indexed="81"/>
            <rFont val="Tahoma"/>
            <family val="2"/>
            <charset val="238"/>
          </rPr>
          <t>Insert data in excell sheet "FTV HL Panel"</t>
        </r>
      </text>
    </comment>
    <comment ref="D23" authorId="1" shapeId="0" xr:uid="{29045D26-234A-41CE-99C3-C6DF5B27CFA9}">
      <text>
        <r>
          <rPr>
            <b/>
            <sz val="9"/>
            <color indexed="81"/>
            <rFont val="Tahoma"/>
            <family val="2"/>
            <charset val="238"/>
          </rPr>
          <t xml:space="preserve">Dimension A [mm]:
</t>
        </r>
        <r>
          <rPr>
            <sz val="9"/>
            <color indexed="81"/>
            <rFont val="Tahoma"/>
            <family val="2"/>
            <charset val="238"/>
          </rPr>
          <t>Amin =T+150 mm
Amax = M-60-(T+150) mm</t>
        </r>
      </text>
    </comment>
    <comment ref="E23" authorId="1" shapeId="0" xr:uid="{5C1D8D37-ED8A-4712-905D-3EC239A7D02A}">
      <text>
        <r>
          <rPr>
            <b/>
            <sz val="9"/>
            <color indexed="81"/>
            <rFont val="Tahoma"/>
            <family val="2"/>
            <charset val="238"/>
          </rPr>
          <t xml:space="preserve">Dimension B [mm]:
</t>
        </r>
        <r>
          <rPr>
            <sz val="9"/>
            <color indexed="81"/>
            <rFont val="Tahoma"/>
            <family val="2"/>
            <charset val="238"/>
          </rPr>
          <t>Bmin =T+150 mm
Bmax = M-60-(T+150) mm</t>
        </r>
      </text>
    </comment>
    <comment ref="F23" authorId="1" shapeId="0" xr:uid="{60A5D798-9A59-4B61-B53A-4A2542DC1407}">
      <text>
        <r>
          <rPr>
            <b/>
            <sz val="9"/>
            <color indexed="81"/>
            <rFont val="Tahoma"/>
            <family val="2"/>
            <charset val="238"/>
          </rPr>
          <t xml:space="preserve">Dimension (A+B):
</t>
        </r>
        <r>
          <rPr>
            <sz val="9"/>
            <color indexed="81"/>
            <rFont val="Tahoma"/>
            <family val="2"/>
            <charset val="238"/>
          </rPr>
          <t>(A+B)min = 2×(T+150) mm
(A+B)max = M-60-(T+150) mm</t>
        </r>
      </text>
    </comment>
    <comment ref="G23" authorId="1" shapeId="0" xr:uid="{44A57A2B-C962-4B75-8541-5D6285AD5FDD}">
      <text>
        <r>
          <rPr>
            <b/>
            <sz val="9"/>
            <color indexed="81"/>
            <rFont val="Tahoma"/>
            <family val="2"/>
            <charset val="238"/>
          </rPr>
          <t xml:space="preserve">Angle [°]:
</t>
        </r>
        <r>
          <rPr>
            <sz val="9"/>
            <color indexed="81"/>
            <rFont val="Tahoma"/>
            <family val="2"/>
            <charset val="238"/>
          </rPr>
          <t>Bending angle: 80° to 175°</t>
        </r>
      </text>
    </comment>
    <comment ref="H23" authorId="1" shapeId="0" xr:uid="{A53F4F26-036A-43B0-960B-D985F8F84D32}">
      <text>
        <r>
          <rPr>
            <b/>
            <sz val="9"/>
            <color indexed="81"/>
            <rFont val="Tahoma"/>
            <family val="2"/>
            <charset val="238"/>
          </rPr>
          <t>Length L [mm]:</t>
        </r>
        <r>
          <rPr>
            <sz val="9"/>
            <color indexed="81"/>
            <rFont val="Tahoma"/>
            <family val="2"/>
            <charset val="238"/>
          </rPr>
          <t xml:space="preserve">
Lmin = 2000 mm
Lmax = 8000 mm (due to bending limitations)
Note: cutting below 2000 mm subject to additional charge</t>
        </r>
      </text>
    </comment>
    <comment ref="I23" authorId="1" shapeId="0" xr:uid="{8822FAD1-BC14-4012-8EF6-8C19B5A43835}">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J23" authorId="1" shapeId="0" xr:uid="{EE762B62-2FBE-43A5-811F-5403AA4CDF87}">
      <text>
        <r>
          <rPr>
            <b/>
            <sz val="9"/>
            <color indexed="81"/>
            <rFont val="Tahoma"/>
            <family val="2"/>
            <charset val="238"/>
          </rPr>
          <t>Module M [mm]:</t>
        </r>
        <r>
          <rPr>
            <sz val="9"/>
            <color indexed="81"/>
            <rFont val="Tahoma"/>
            <family val="2"/>
            <charset val="238"/>
          </rPr>
          <t xml:space="preserve">
1000 mm standard module
600 mm to 1100 mm available</t>
        </r>
      </text>
    </comment>
    <comment ref="K23" authorId="1" shapeId="0" xr:uid="{AFC69A41-FA09-456F-98CA-9C71D7CE1953}">
      <text>
        <r>
          <rPr>
            <b/>
            <sz val="9"/>
            <color indexed="81"/>
            <rFont val="Tahoma"/>
            <family val="2"/>
            <charset val="238"/>
          </rPr>
          <t xml:space="preserve">Panel type:
</t>
        </r>
        <r>
          <rPr>
            <sz val="9"/>
            <color indexed="81"/>
            <rFont val="Tahoma"/>
            <family val="2"/>
            <charset val="238"/>
          </rPr>
          <t>FTV HL
*for other types of panels, please use a separate document</t>
        </r>
      </text>
    </comment>
    <comment ref="L23" authorId="1" shapeId="0" xr:uid="{0706C4BF-3AFF-4D0A-A133-C8E9EE59AC17}">
      <text>
        <r>
          <rPr>
            <b/>
            <sz val="9"/>
            <color indexed="81"/>
            <rFont val="Tahoma"/>
            <family val="2"/>
            <charset val="238"/>
          </rPr>
          <t xml:space="preserve">Core type:
</t>
        </r>
        <r>
          <rPr>
            <sz val="9"/>
            <color indexed="81"/>
            <rFont val="Tahoma"/>
            <family val="2"/>
            <charset val="238"/>
          </rPr>
          <t>Power T
Power S
Perform R
Perform C</t>
        </r>
      </text>
    </comment>
    <comment ref="M23" authorId="1" shapeId="0" xr:uid="{E6F2F796-8503-499C-BCBE-1F8742DA5C4B}">
      <text>
        <r>
          <rPr>
            <b/>
            <sz val="9"/>
            <color indexed="81"/>
            <rFont val="Tahoma"/>
            <family val="2"/>
            <charset val="238"/>
          </rPr>
          <t xml:space="preserve">Steel sheet thickness:
</t>
        </r>
        <r>
          <rPr>
            <sz val="9"/>
            <color indexed="81"/>
            <rFont val="Tahoma"/>
            <family val="2"/>
            <charset val="238"/>
          </rPr>
          <t>0,55*
0,60
0,63
0,65
0,675
0,70
0,75
0,80
* use with coating HPS 200</t>
        </r>
      </text>
    </comment>
    <comment ref="N23" authorId="1" shapeId="0" xr:uid="{1C8F6542-AA66-432B-AB57-8E1A36537635}">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
* use with steel sheet thickness 0,55 mm</t>
        </r>
      </text>
    </comment>
    <comment ref="P23" authorId="1" shapeId="0" xr:uid="{28B11300-EE2B-4174-980C-5D77AF22031D}">
      <text>
        <r>
          <rPr>
            <b/>
            <sz val="9"/>
            <color indexed="81"/>
            <rFont val="Tahoma"/>
            <family val="2"/>
            <charset val="238"/>
          </rPr>
          <t>Profile type side A (external face):</t>
        </r>
        <r>
          <rPr>
            <sz val="9"/>
            <color indexed="81"/>
            <rFont val="Tahoma"/>
            <family val="2"/>
            <charset val="238"/>
          </rPr>
          <t xml:space="preserve">
S
V
V2
G*
M
M3
M8
* for Gladio (G) external facade use steel sheet thickness 0,7 mm or more</t>
        </r>
      </text>
    </comment>
    <comment ref="Q23" authorId="1" shapeId="0" xr:uid="{1E7F9E88-108B-49F8-AAA6-17F729D3E624}">
      <text>
        <r>
          <rPr>
            <b/>
            <sz val="9"/>
            <color indexed="81"/>
            <rFont val="Tahoma"/>
            <family val="2"/>
            <charset val="238"/>
          </rPr>
          <t xml:space="preserve">Steel sheet thickness:
</t>
        </r>
        <r>
          <rPr>
            <sz val="9"/>
            <color indexed="81"/>
            <rFont val="Tahoma"/>
            <family val="2"/>
            <charset val="238"/>
          </rPr>
          <t>0,45
0,50
0,55
0,60
0,63
0,65
0,675
0,70
0,75
0,80</t>
        </r>
      </text>
    </comment>
    <comment ref="R23" authorId="1" shapeId="0" xr:uid="{D820F878-A64B-4A6E-81F6-009AA0A3FF6C}">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T23" authorId="1" shapeId="0" xr:uid="{C5FB6BB2-D567-4990-993C-7628914D7A2D}">
      <text>
        <r>
          <rPr>
            <b/>
            <sz val="9"/>
            <color indexed="81"/>
            <rFont val="Tahoma"/>
            <family val="2"/>
            <charset val="238"/>
          </rPr>
          <t xml:space="preserve">Profile type side B (internal):
</t>
        </r>
        <r>
          <rPr>
            <sz val="9"/>
            <color indexed="81"/>
            <rFont val="Tahoma"/>
            <family val="2"/>
            <charset val="238"/>
          </rPr>
          <t>S
V
V2
G
M2</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220FA45E-0AEB-476C-A501-EEDED0FA267E}">
      <text>
        <r>
          <rPr>
            <b/>
            <sz val="9"/>
            <color indexed="81"/>
            <rFont val="Tahoma"/>
            <family val="2"/>
            <charset val="238"/>
          </rPr>
          <t xml:space="preserve">Automatic fill
</t>
        </r>
        <r>
          <rPr>
            <sz val="9"/>
            <color indexed="81"/>
            <rFont val="Tahoma"/>
            <family val="2"/>
            <charset val="238"/>
          </rPr>
          <t>Insert data in excell sheet "FTV Panel"</t>
        </r>
      </text>
    </comment>
    <comment ref="D23" authorId="1" shapeId="0" xr:uid="{CB7AF3E7-0214-4DA6-B6EB-04AFA4008AC0}">
      <text>
        <r>
          <rPr>
            <b/>
            <sz val="9"/>
            <color indexed="81"/>
            <rFont val="Tahoma"/>
            <family val="2"/>
            <charset val="238"/>
          </rPr>
          <t xml:space="preserve">Dimension A [mm]:
</t>
        </r>
        <r>
          <rPr>
            <sz val="9"/>
            <color indexed="81"/>
            <rFont val="Tahoma"/>
            <family val="2"/>
            <charset val="238"/>
          </rPr>
          <t>Amin =T+150 mm
Amax = M-(T+150) mm</t>
        </r>
      </text>
    </comment>
    <comment ref="E23" authorId="1" shapeId="0" xr:uid="{9F60C1FB-4D74-4644-8140-C0C72814AECE}">
      <text>
        <r>
          <rPr>
            <b/>
            <sz val="9"/>
            <color indexed="81"/>
            <rFont val="Tahoma"/>
            <family val="2"/>
            <charset val="238"/>
          </rPr>
          <t xml:space="preserve">Dimension B [mm]:
</t>
        </r>
        <r>
          <rPr>
            <sz val="9"/>
            <color indexed="81"/>
            <rFont val="Tahoma"/>
            <family val="2"/>
            <charset val="238"/>
          </rPr>
          <t>Bmin =T+150 mm
Bmax = M-(T+150) mm</t>
        </r>
      </text>
    </comment>
    <comment ref="F23" authorId="1" shapeId="0" xr:uid="{E915F483-F0EB-4F07-8961-4D39FF22EA4B}">
      <text>
        <r>
          <rPr>
            <b/>
            <sz val="9"/>
            <color indexed="81"/>
            <rFont val="Tahoma"/>
            <family val="2"/>
            <charset val="238"/>
          </rPr>
          <t xml:space="preserve">Dimension (A+B):
</t>
        </r>
        <r>
          <rPr>
            <sz val="9"/>
            <color indexed="81"/>
            <rFont val="Tahoma"/>
            <family val="2"/>
            <charset val="238"/>
          </rPr>
          <t>(A+B) = Module</t>
        </r>
      </text>
    </comment>
    <comment ref="G23" authorId="1" shapeId="0" xr:uid="{A332E39D-8210-4EA5-A097-3C228BFED175}">
      <text>
        <r>
          <rPr>
            <b/>
            <sz val="9"/>
            <color indexed="81"/>
            <rFont val="Tahoma"/>
            <family val="2"/>
            <charset val="238"/>
          </rPr>
          <t xml:space="preserve">Angle [°]:
</t>
        </r>
        <r>
          <rPr>
            <sz val="9"/>
            <color indexed="81"/>
            <rFont val="Tahoma"/>
            <family val="2"/>
            <charset val="238"/>
          </rPr>
          <t>Bending angle: 80° to 175°</t>
        </r>
      </text>
    </comment>
    <comment ref="H23" authorId="1" shapeId="0" xr:uid="{815F148C-4C75-4916-BF5C-0F6E3B322518}">
      <text>
        <r>
          <rPr>
            <b/>
            <sz val="9"/>
            <color indexed="81"/>
            <rFont val="Tahoma"/>
            <family val="2"/>
            <charset val="238"/>
          </rPr>
          <t>Length L [mm]:</t>
        </r>
        <r>
          <rPr>
            <sz val="9"/>
            <color indexed="81"/>
            <rFont val="Tahoma"/>
            <family val="2"/>
            <charset val="238"/>
          </rPr>
          <t xml:space="preserve">
Lmin = 2000 mm
Lmax = 8000 mm (due to bending limitations)
Note: cutting below 2000 mm subject to additional charge</t>
        </r>
      </text>
    </comment>
    <comment ref="I23" authorId="1" shapeId="0" xr:uid="{2ED0FEBE-B1BE-4F18-8DFC-980FCBEE856B}">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J23" authorId="1" shapeId="0" xr:uid="{14AA4030-64AF-42AD-824F-43F73C60D644}">
      <text>
        <r>
          <rPr>
            <b/>
            <sz val="9"/>
            <color indexed="81"/>
            <rFont val="Tahoma"/>
            <family val="2"/>
            <charset val="238"/>
          </rPr>
          <t>Module M [mm]:</t>
        </r>
        <r>
          <rPr>
            <sz val="9"/>
            <color indexed="81"/>
            <rFont val="Tahoma"/>
            <family val="2"/>
            <charset val="238"/>
          </rPr>
          <t xml:space="preserve">
1000 mm standard module
1200 mm standard module
600 mm to 1200 mm available</t>
        </r>
      </text>
    </comment>
    <comment ref="K23" authorId="1" shapeId="0" xr:uid="{AD9F8DDB-8F2B-4305-9690-61FE3807084A}">
      <text>
        <r>
          <rPr>
            <b/>
            <sz val="9"/>
            <color indexed="81"/>
            <rFont val="Tahoma"/>
            <family val="2"/>
            <charset val="238"/>
          </rPr>
          <t xml:space="preserve">Panel type:
</t>
        </r>
        <r>
          <rPr>
            <sz val="9"/>
            <color indexed="81"/>
            <rFont val="Tahoma"/>
            <family val="2"/>
            <charset val="238"/>
          </rPr>
          <t>FTV
*for other types of panels, please use a separate document</t>
        </r>
      </text>
    </comment>
    <comment ref="L23" authorId="1" shapeId="0" xr:uid="{C18251D9-0858-43D3-8338-430B06F89A79}">
      <text>
        <r>
          <rPr>
            <b/>
            <sz val="9"/>
            <color indexed="81"/>
            <rFont val="Tahoma"/>
            <family val="2"/>
            <charset val="238"/>
          </rPr>
          <t xml:space="preserve">Core type:
</t>
        </r>
        <r>
          <rPr>
            <sz val="9"/>
            <color indexed="81"/>
            <rFont val="Tahoma"/>
            <family val="2"/>
            <charset val="238"/>
          </rPr>
          <t>Power T
Power S
Perform R
Perform C</t>
        </r>
      </text>
    </comment>
    <comment ref="M23" authorId="1" shapeId="0" xr:uid="{B79600D2-3FC8-4556-8549-0E56A4C20A4E}">
      <text>
        <r>
          <rPr>
            <b/>
            <sz val="9"/>
            <color indexed="81"/>
            <rFont val="Tahoma"/>
            <family val="2"/>
            <charset val="238"/>
          </rPr>
          <t xml:space="preserve">Steel sheet thickness:
</t>
        </r>
        <r>
          <rPr>
            <sz val="9"/>
            <color indexed="81"/>
            <rFont val="Tahoma"/>
            <family val="2"/>
            <charset val="238"/>
          </rPr>
          <t>0,45
0,50
0,55
0,60
0,63
0,65
0,675
0,70
0,75
0,80</t>
        </r>
      </text>
    </comment>
    <comment ref="N23" authorId="1" shapeId="0" xr:uid="{24B9C455-8F06-4B71-92D0-C9BDC3248F59}">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t>
        </r>
      </text>
    </comment>
    <comment ref="P23" authorId="1" shapeId="0" xr:uid="{C3107083-097A-45DD-B9F7-8C0826FB4DA8}">
      <text>
        <r>
          <rPr>
            <b/>
            <sz val="9"/>
            <color indexed="81"/>
            <rFont val="Tahoma"/>
            <family val="2"/>
            <charset val="238"/>
          </rPr>
          <t>Profile type side A (external face):</t>
        </r>
        <r>
          <rPr>
            <sz val="9"/>
            <color indexed="81"/>
            <rFont val="Tahoma"/>
            <family val="2"/>
            <charset val="238"/>
          </rPr>
          <t xml:space="preserve">
S
V
V2
G*
M
M3
M8
* for Gladio (G) external facade use steel sheet thickness 0,7 mm or more</t>
        </r>
      </text>
    </comment>
    <comment ref="Q23" authorId="1" shapeId="0" xr:uid="{AF971749-C1B2-4A32-ABB0-276D4FA0F46C}">
      <text>
        <r>
          <rPr>
            <b/>
            <sz val="9"/>
            <color indexed="81"/>
            <rFont val="Tahoma"/>
            <family val="2"/>
            <charset val="238"/>
          </rPr>
          <t xml:space="preserve">Steel sheet thickness:
</t>
        </r>
        <r>
          <rPr>
            <sz val="9"/>
            <color indexed="81"/>
            <rFont val="Tahoma"/>
            <family val="2"/>
            <charset val="238"/>
          </rPr>
          <t>0,45
0,50
0,55
0,60
0,63
0,65
0,675
0,70
0,75
0,80</t>
        </r>
      </text>
    </comment>
    <comment ref="R23" authorId="1" shapeId="0" xr:uid="{332F7450-F7D1-4D0F-96B2-59C1D33FC442}">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T23" authorId="1" shapeId="0" xr:uid="{A58C1AEC-5CBC-4A56-9A7A-86B227FE876E}">
      <text>
        <r>
          <rPr>
            <b/>
            <sz val="9"/>
            <color indexed="81"/>
            <rFont val="Tahoma"/>
            <family val="2"/>
            <charset val="238"/>
          </rPr>
          <t xml:space="preserve">Profile type side B (internal):
</t>
        </r>
        <r>
          <rPr>
            <sz val="9"/>
            <color indexed="81"/>
            <rFont val="Tahoma"/>
            <family val="2"/>
            <charset val="238"/>
          </rPr>
          <t>S
V
V2
G
M2</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1BBE3D23-91A3-4D1D-B373-23C67056089F}">
      <text>
        <r>
          <rPr>
            <b/>
            <sz val="9"/>
            <color indexed="81"/>
            <rFont val="Tahoma"/>
            <family val="2"/>
            <charset val="238"/>
          </rPr>
          <t xml:space="preserve">Automatic fill
</t>
        </r>
        <r>
          <rPr>
            <sz val="9"/>
            <color indexed="81"/>
            <rFont val="Tahoma"/>
            <family val="2"/>
            <charset val="238"/>
          </rPr>
          <t>Insert data in excell sheet "FTV HL Panel"</t>
        </r>
      </text>
    </comment>
    <comment ref="D23" authorId="1" shapeId="0" xr:uid="{3A65ABF9-27FF-4153-AC11-1763FDFC0974}">
      <text>
        <r>
          <rPr>
            <b/>
            <sz val="9"/>
            <color indexed="81"/>
            <rFont val="Tahoma"/>
            <family val="2"/>
            <charset val="238"/>
          </rPr>
          <t xml:space="preserve">Dimension A [mm]:
</t>
        </r>
        <r>
          <rPr>
            <sz val="9"/>
            <color indexed="81"/>
            <rFont val="Tahoma"/>
            <family val="2"/>
            <charset val="238"/>
          </rPr>
          <t>Amin =T+150 mm
Amax = M-60-(T+150) mm</t>
        </r>
      </text>
    </comment>
    <comment ref="E23" authorId="1" shapeId="0" xr:uid="{F93FBDB9-9B93-424B-A47F-2911DC021731}">
      <text>
        <r>
          <rPr>
            <b/>
            <sz val="9"/>
            <color indexed="81"/>
            <rFont val="Tahoma"/>
            <family val="2"/>
            <charset val="238"/>
          </rPr>
          <t xml:space="preserve">Dimension B [mm]:
</t>
        </r>
        <r>
          <rPr>
            <sz val="9"/>
            <color indexed="81"/>
            <rFont val="Tahoma"/>
            <family val="2"/>
            <charset val="238"/>
          </rPr>
          <t>Bmin =T+150 mm
Bmax = M-60-(T+150) mm</t>
        </r>
      </text>
    </comment>
    <comment ref="F23" authorId="1" shapeId="0" xr:uid="{6BDE3DAC-C7C9-4775-B0C5-41DD321A4D75}">
      <text>
        <r>
          <rPr>
            <b/>
            <sz val="9"/>
            <color indexed="81"/>
            <rFont val="Tahoma"/>
            <family val="2"/>
            <charset val="238"/>
          </rPr>
          <t xml:space="preserve">Dimension (A+B)max:
</t>
        </r>
        <r>
          <rPr>
            <sz val="9"/>
            <color indexed="81"/>
            <rFont val="Tahoma"/>
            <family val="2"/>
            <charset val="238"/>
          </rPr>
          <t>(A+B)min = 2×(T+150) mm
(A+B)max = M-60 mm</t>
        </r>
      </text>
    </comment>
    <comment ref="G23" authorId="1" shapeId="0" xr:uid="{284C26BD-9E6C-4219-B5A8-88649150A95D}">
      <text>
        <r>
          <rPr>
            <b/>
            <sz val="9"/>
            <color indexed="81"/>
            <rFont val="Tahoma"/>
            <family val="2"/>
            <charset val="238"/>
          </rPr>
          <t xml:space="preserve">Angle [°]:
</t>
        </r>
        <r>
          <rPr>
            <sz val="9"/>
            <color indexed="81"/>
            <rFont val="Tahoma"/>
            <family val="2"/>
            <charset val="238"/>
          </rPr>
          <t>Bending angle: 75° to 175°</t>
        </r>
      </text>
    </comment>
    <comment ref="H23" authorId="1" shapeId="0" xr:uid="{7F19262E-6B16-4165-8945-A81A026923F7}">
      <text>
        <r>
          <rPr>
            <b/>
            <sz val="9"/>
            <color indexed="81"/>
            <rFont val="Tahoma"/>
            <family val="2"/>
            <charset val="238"/>
          </rPr>
          <t>Length L [mm]:</t>
        </r>
        <r>
          <rPr>
            <sz val="9"/>
            <color indexed="81"/>
            <rFont val="Tahoma"/>
            <family val="2"/>
            <charset val="238"/>
          </rPr>
          <t xml:space="preserve">
Lmin = 2000 mm
Lmax = 10000 mm (due to bending limitations)
Note: cutting below 2000 mm subject to additional charge</t>
        </r>
      </text>
    </comment>
    <comment ref="I23" authorId="1" shapeId="0" xr:uid="{6D61F143-C93D-4549-9C8B-7EBD9FA5CE80}">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J23" authorId="1" shapeId="0" xr:uid="{3FD7ED7E-5FB6-4E07-B569-3D0716FF4F8C}">
      <text>
        <r>
          <rPr>
            <b/>
            <sz val="9"/>
            <color indexed="81"/>
            <rFont val="Tahoma"/>
            <family val="2"/>
            <charset val="238"/>
          </rPr>
          <t>Module M [mm]:</t>
        </r>
        <r>
          <rPr>
            <sz val="9"/>
            <color indexed="81"/>
            <rFont val="Tahoma"/>
            <family val="2"/>
            <charset val="238"/>
          </rPr>
          <t xml:space="preserve">
1000 mm standard module
600 mm to 1100 mm available</t>
        </r>
      </text>
    </comment>
    <comment ref="K23" authorId="1" shapeId="0" xr:uid="{03849BDE-8F1E-4139-AB24-81F62A57ED2D}">
      <text>
        <r>
          <rPr>
            <b/>
            <sz val="9"/>
            <color indexed="81"/>
            <rFont val="Tahoma"/>
            <family val="2"/>
            <charset val="238"/>
          </rPr>
          <t xml:space="preserve">Panel type:
</t>
        </r>
        <r>
          <rPr>
            <sz val="9"/>
            <color indexed="81"/>
            <rFont val="Tahoma"/>
            <family val="2"/>
            <charset val="238"/>
          </rPr>
          <t>FTV HL
*for other types of panels, please use a separate document</t>
        </r>
      </text>
    </comment>
    <comment ref="L23" authorId="1" shapeId="0" xr:uid="{6110C394-262B-4812-B453-894354303FCA}">
      <text>
        <r>
          <rPr>
            <b/>
            <sz val="9"/>
            <color indexed="81"/>
            <rFont val="Tahoma"/>
            <family val="2"/>
            <charset val="238"/>
          </rPr>
          <t xml:space="preserve">Core type:
</t>
        </r>
        <r>
          <rPr>
            <sz val="9"/>
            <color indexed="81"/>
            <rFont val="Tahoma"/>
            <family val="2"/>
            <charset val="238"/>
          </rPr>
          <t>Power T
Power S
Perform R
Perform C</t>
        </r>
      </text>
    </comment>
    <comment ref="M23" authorId="1" shapeId="0" xr:uid="{A075F9D7-A539-4336-A987-B64C5930DCE8}">
      <text>
        <r>
          <rPr>
            <b/>
            <sz val="9"/>
            <color indexed="81"/>
            <rFont val="Tahoma"/>
            <family val="2"/>
            <charset val="238"/>
          </rPr>
          <t xml:space="preserve">Steel sheet thickness:
</t>
        </r>
        <r>
          <rPr>
            <sz val="9"/>
            <color indexed="81"/>
            <rFont val="Tahoma"/>
            <family val="2"/>
            <charset val="238"/>
          </rPr>
          <t>0,55*
0,60
0,63
0,65
0,675
0,70
0,75
0,80
* use with coating HPS 200</t>
        </r>
      </text>
    </comment>
    <comment ref="N23" authorId="1" shapeId="0" xr:uid="{42164333-67C4-497D-B3AF-AB133CB2C0A7}">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
* use with steel sheet thickness 0,55 mm</t>
        </r>
      </text>
    </comment>
    <comment ref="P23" authorId="1" shapeId="0" xr:uid="{85CE8D33-55C6-4008-8CDD-0050FA24B192}">
      <text>
        <r>
          <rPr>
            <b/>
            <sz val="9"/>
            <color indexed="81"/>
            <rFont val="Tahoma"/>
            <family val="2"/>
            <charset val="238"/>
          </rPr>
          <t>Profile type side A (external face):</t>
        </r>
        <r>
          <rPr>
            <sz val="9"/>
            <color indexed="81"/>
            <rFont val="Tahoma"/>
            <family val="2"/>
            <charset val="238"/>
          </rPr>
          <t xml:space="preserve">
M
M8
S*
V*
V2*
G*
M3*
* not applicable to
   rounded corner panels</t>
        </r>
      </text>
    </comment>
    <comment ref="Q23" authorId="1" shapeId="0" xr:uid="{F52EC7D3-5466-48FC-9D5A-FB58C9716569}">
      <text>
        <r>
          <rPr>
            <b/>
            <sz val="9"/>
            <color indexed="81"/>
            <rFont val="Tahoma"/>
            <family val="2"/>
            <charset val="238"/>
          </rPr>
          <t xml:space="preserve">Steel sheet thickness:
</t>
        </r>
        <r>
          <rPr>
            <sz val="9"/>
            <color indexed="81"/>
            <rFont val="Tahoma"/>
            <family val="2"/>
            <charset val="238"/>
          </rPr>
          <t>0,45
0,50
0,55
0,60
0,63
0,65
0,675
0,70
0,75
0,80</t>
        </r>
      </text>
    </comment>
    <comment ref="R23" authorId="1" shapeId="0" xr:uid="{BE9635C7-BCD3-4DE6-BE06-AABAE9165601}">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T23" authorId="1" shapeId="0" xr:uid="{F2C983BE-F217-4E9B-902F-2162F1ED607F}">
      <text>
        <r>
          <rPr>
            <b/>
            <sz val="9"/>
            <color indexed="81"/>
            <rFont val="Tahoma"/>
            <family val="2"/>
            <charset val="238"/>
          </rPr>
          <t xml:space="preserve">Profile type side B (internal):
</t>
        </r>
        <r>
          <rPr>
            <sz val="9"/>
            <color indexed="81"/>
            <rFont val="Tahoma"/>
            <family val="2"/>
            <charset val="238"/>
          </rPr>
          <t>S
V
V2
G
M2</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BF2158A0-120D-4DFC-AD16-5C926975426D}">
      <text>
        <r>
          <rPr>
            <b/>
            <sz val="9"/>
            <color indexed="81"/>
            <rFont val="Tahoma"/>
            <family val="2"/>
            <charset val="238"/>
          </rPr>
          <t xml:space="preserve">Automatic fill
</t>
        </r>
        <r>
          <rPr>
            <sz val="9"/>
            <color indexed="81"/>
            <rFont val="Tahoma"/>
            <family val="2"/>
            <charset val="238"/>
          </rPr>
          <t>Insert data in excell sheet "FTV HL Panel"</t>
        </r>
      </text>
    </comment>
    <comment ref="D23" authorId="1" shapeId="0" xr:uid="{090C25ED-5B96-4FB3-8097-13C7DDCE1A55}">
      <text>
        <r>
          <rPr>
            <b/>
            <sz val="9"/>
            <color indexed="81"/>
            <rFont val="Tahoma"/>
            <family val="2"/>
            <charset val="238"/>
          </rPr>
          <t xml:space="preserve">Dimension A [mm]:
</t>
        </r>
        <r>
          <rPr>
            <sz val="9"/>
            <color indexed="81"/>
            <rFont val="Tahoma"/>
            <family val="2"/>
            <charset val="238"/>
          </rPr>
          <t>Amin =T+150 mm
Amax = M-60-(T+150) mm</t>
        </r>
      </text>
    </comment>
    <comment ref="E23" authorId="1" shapeId="0" xr:uid="{77A3A7E6-9B19-4FC9-B329-DB8EAACE889A}">
      <text>
        <r>
          <rPr>
            <b/>
            <sz val="9"/>
            <color indexed="81"/>
            <rFont val="Tahoma"/>
            <family val="2"/>
            <charset val="238"/>
          </rPr>
          <t xml:space="preserve">Dimension B [mm]:
</t>
        </r>
        <r>
          <rPr>
            <sz val="9"/>
            <color indexed="81"/>
            <rFont val="Tahoma"/>
            <family val="2"/>
            <charset val="238"/>
          </rPr>
          <t>Bmin =2×T+300 mm
Bmax = M-60-2×(T+150) mm</t>
        </r>
      </text>
    </comment>
    <comment ref="F23" authorId="1" shapeId="0" xr:uid="{B41EE5EE-FB33-419F-A815-D2184800F135}">
      <text>
        <r>
          <rPr>
            <b/>
            <sz val="9"/>
            <color indexed="81"/>
            <rFont val="Tahoma"/>
            <family val="2"/>
            <charset val="238"/>
          </rPr>
          <t xml:space="preserve">Dimension C [mm]:
</t>
        </r>
        <r>
          <rPr>
            <sz val="9"/>
            <color indexed="81"/>
            <rFont val="Tahoma"/>
            <family val="2"/>
            <charset val="238"/>
          </rPr>
          <t>Amin =T+150 mm
Amax = M-60-(T+150) mm</t>
        </r>
      </text>
    </comment>
    <comment ref="G23" authorId="1" shapeId="0" xr:uid="{B8090ACF-C0DF-49C7-B567-85AE6FE12C9E}">
      <text>
        <r>
          <rPr>
            <b/>
            <sz val="9"/>
            <color indexed="81"/>
            <rFont val="Tahoma"/>
            <family val="2"/>
            <charset val="238"/>
          </rPr>
          <t xml:space="preserve">Length (A+B+C):
</t>
        </r>
        <r>
          <rPr>
            <sz val="9"/>
            <color indexed="81"/>
            <rFont val="Tahoma"/>
            <family val="2"/>
            <charset val="238"/>
          </rPr>
          <t>(A+B+C)min = 4×T+600 mm</t>
        </r>
        <r>
          <rPr>
            <b/>
            <sz val="9"/>
            <color indexed="81"/>
            <rFont val="Tahoma"/>
            <family val="2"/>
            <charset val="238"/>
          </rPr>
          <t xml:space="preserve">
</t>
        </r>
        <r>
          <rPr>
            <sz val="9"/>
            <color indexed="81"/>
            <rFont val="Tahoma"/>
            <family val="2"/>
            <charset val="238"/>
          </rPr>
          <t>(A+B+C)max = M-60 mm</t>
        </r>
      </text>
    </comment>
    <comment ref="H23" authorId="1" shapeId="0" xr:uid="{5D9724E1-EEB0-491E-96DC-CE828F75F411}">
      <text>
        <r>
          <rPr>
            <b/>
            <sz val="9"/>
            <color indexed="81"/>
            <rFont val="Tahoma"/>
            <family val="2"/>
            <charset val="238"/>
          </rPr>
          <t xml:space="preserve">Angle a [°]:
</t>
        </r>
        <r>
          <rPr>
            <sz val="9"/>
            <color indexed="81"/>
            <rFont val="Tahoma"/>
            <family val="2"/>
            <charset val="238"/>
          </rPr>
          <t>Bending angle: 90° to 175°</t>
        </r>
      </text>
    </comment>
    <comment ref="I23" authorId="1" shapeId="0" xr:uid="{B7944C17-BCF6-4BE9-B703-650C34894C0A}">
      <text>
        <r>
          <rPr>
            <b/>
            <sz val="9"/>
            <color indexed="81"/>
            <rFont val="Tahoma"/>
            <family val="2"/>
            <charset val="238"/>
          </rPr>
          <t xml:space="preserve">Angle c [°]:
</t>
        </r>
        <r>
          <rPr>
            <sz val="9"/>
            <color indexed="81"/>
            <rFont val="Tahoma"/>
            <family val="2"/>
            <charset val="238"/>
          </rPr>
          <t>Bending angle: 90° to 175°</t>
        </r>
      </text>
    </comment>
    <comment ref="J23" authorId="1" shapeId="0" xr:uid="{32BC1951-8C82-4C1D-A62D-C0B1C26CEFEB}">
      <text>
        <r>
          <rPr>
            <b/>
            <sz val="9"/>
            <color indexed="81"/>
            <rFont val="Tahoma"/>
            <family val="2"/>
            <charset val="238"/>
          </rPr>
          <t>Length L [mm]:</t>
        </r>
        <r>
          <rPr>
            <sz val="9"/>
            <color indexed="81"/>
            <rFont val="Tahoma"/>
            <family val="2"/>
            <charset val="238"/>
          </rPr>
          <t xml:space="preserve">
Lmin = 2000 mm
Lmax = 10000 mm (due to bending limitations)
Note: cutting below 2000 mm subject to additional charge</t>
        </r>
      </text>
    </comment>
    <comment ref="K23" authorId="1" shapeId="0" xr:uid="{114B8F68-DC1A-4E1E-B8CC-B70C6C0580F4}">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L23" authorId="1" shapeId="0" xr:uid="{E71F3343-FD7B-4BA2-825E-2197602FC8FE}">
      <text>
        <r>
          <rPr>
            <b/>
            <sz val="9"/>
            <color indexed="81"/>
            <rFont val="Tahoma"/>
            <family val="2"/>
            <charset val="238"/>
          </rPr>
          <t>Module M [mm]:</t>
        </r>
        <r>
          <rPr>
            <sz val="9"/>
            <color indexed="81"/>
            <rFont val="Tahoma"/>
            <family val="2"/>
            <charset val="238"/>
          </rPr>
          <t xml:space="preserve">
1000 mm standard module
600 mm to 1100 mm available</t>
        </r>
      </text>
    </comment>
    <comment ref="M23" authorId="1" shapeId="0" xr:uid="{6954D30C-A47F-4047-B9E2-9D2CB90F44BC}">
      <text>
        <r>
          <rPr>
            <b/>
            <sz val="9"/>
            <color indexed="81"/>
            <rFont val="Tahoma"/>
            <family val="2"/>
            <charset val="238"/>
          </rPr>
          <t xml:space="preserve">Panel type:
</t>
        </r>
        <r>
          <rPr>
            <sz val="9"/>
            <color indexed="81"/>
            <rFont val="Tahoma"/>
            <family val="2"/>
            <charset val="238"/>
          </rPr>
          <t>FTV HL
*for other types of panels, please use a separate document</t>
        </r>
      </text>
    </comment>
    <comment ref="N23" authorId="1" shapeId="0" xr:uid="{426B437C-26AA-4E63-9DC6-FFE40CA45305}">
      <text>
        <r>
          <rPr>
            <b/>
            <sz val="9"/>
            <color indexed="81"/>
            <rFont val="Tahoma"/>
            <family val="2"/>
            <charset val="238"/>
          </rPr>
          <t xml:space="preserve">Core type:
</t>
        </r>
        <r>
          <rPr>
            <sz val="9"/>
            <color indexed="81"/>
            <rFont val="Tahoma"/>
            <family val="2"/>
            <charset val="238"/>
          </rPr>
          <t>Power T
Power S
Perform R
Perform C</t>
        </r>
      </text>
    </comment>
    <comment ref="O23" authorId="1" shapeId="0" xr:uid="{0D46B020-7847-4176-83C7-2777305EB218}">
      <text>
        <r>
          <rPr>
            <b/>
            <sz val="9"/>
            <color indexed="81"/>
            <rFont val="Tahoma"/>
            <family val="2"/>
            <charset val="238"/>
          </rPr>
          <t xml:space="preserve">Steel sheet thickness:
</t>
        </r>
        <r>
          <rPr>
            <sz val="9"/>
            <color indexed="81"/>
            <rFont val="Tahoma"/>
            <family val="2"/>
            <charset val="238"/>
          </rPr>
          <t>0,55*
0,60
0,63
0,65
0,675
0,70
0,75
0,80
* use with coating HPS 200</t>
        </r>
      </text>
    </comment>
    <comment ref="P23" authorId="1" shapeId="0" xr:uid="{4802B04E-BA2B-4EFE-9D3D-43DA3F33812C}">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
* use with steel sheet thickness 0,55 mm</t>
        </r>
      </text>
    </comment>
    <comment ref="R23" authorId="1" shapeId="0" xr:uid="{3156E269-E54C-40D1-86E7-6750C42A7B8A}">
      <text>
        <r>
          <rPr>
            <b/>
            <sz val="9"/>
            <color indexed="81"/>
            <rFont val="Tahoma"/>
            <family val="2"/>
            <charset val="238"/>
          </rPr>
          <t>Profile type side A (external face):</t>
        </r>
        <r>
          <rPr>
            <sz val="9"/>
            <color indexed="81"/>
            <rFont val="Tahoma"/>
            <family val="2"/>
            <charset val="238"/>
          </rPr>
          <t xml:space="preserve">
M
M8
S*
V*
V2*
G*
M3*
* not applicable to
   rounded corner panels</t>
        </r>
      </text>
    </comment>
    <comment ref="S23" authorId="1" shapeId="0" xr:uid="{DB2200A4-7FEE-41DE-A047-5920AAB0C998}">
      <text>
        <r>
          <rPr>
            <b/>
            <sz val="9"/>
            <color indexed="81"/>
            <rFont val="Tahoma"/>
            <family val="2"/>
            <charset val="238"/>
          </rPr>
          <t xml:space="preserve">Steel sheet thickness:
</t>
        </r>
        <r>
          <rPr>
            <sz val="9"/>
            <color indexed="81"/>
            <rFont val="Tahoma"/>
            <family val="2"/>
            <charset val="238"/>
          </rPr>
          <t>0,45
0,50
0,55
0,60
0,63
0,65
0,675
0,70
0,75
0,80</t>
        </r>
      </text>
    </comment>
    <comment ref="T23" authorId="1" shapeId="0" xr:uid="{84A82ED4-6204-4937-AE93-65A0D7AB6775}">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V23" authorId="1" shapeId="0" xr:uid="{EDADD7BF-2581-4B68-B166-5A3DB15D6F1A}">
      <text>
        <r>
          <rPr>
            <b/>
            <sz val="9"/>
            <color indexed="81"/>
            <rFont val="Tahoma"/>
            <family val="2"/>
            <charset val="238"/>
          </rPr>
          <t xml:space="preserve">Profile type side B (internal):
</t>
        </r>
        <r>
          <rPr>
            <sz val="9"/>
            <color indexed="81"/>
            <rFont val="Tahoma"/>
            <family val="2"/>
            <charset val="238"/>
          </rPr>
          <t>S
V
V2
G
M2</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<sst xmlns="http://schemas.openxmlformats.org/spreadsheetml/2006/main" count="683" uniqueCount="120">
  <si>
    <t>User Guide</t>
  </si>
  <si>
    <t>Version</t>
  </si>
  <si>
    <r>
      <t>Document ID:</t>
    </r>
    <r>
      <rPr>
        <b/>
        <sz val="8"/>
        <color theme="1" tint="0.499984740745262"/>
        <rFont val="Arial"/>
        <family val="2"/>
        <charset val="238"/>
        <scheme val="minor"/>
      </rPr>
      <t xml:space="preserve"> TID10DT111EN</t>
    </r>
  </si>
  <si>
    <t>Reference documents:</t>
  </si>
  <si>
    <t>Trimoterm Technical Specification</t>
  </si>
  <si>
    <t>Trimoterm Façade System FTV Invisio</t>
  </si>
  <si>
    <t>Trimoterm Fireproof Panels Brochure</t>
  </si>
  <si>
    <t>Packaging transport and storage for Trimo products</t>
  </si>
  <si>
    <t>Horizontal Façade System Trimoterm FTV</t>
  </si>
  <si>
    <t>How to enter and copy data?</t>
  </si>
  <si>
    <r>
      <t>Values entered in the cells are</t>
    </r>
    <r>
      <rPr>
        <b/>
        <i/>
        <sz val="11"/>
        <color theme="1" tint="0.499984740745262"/>
        <rFont val="Arial"/>
        <family val="2"/>
        <charset val="238"/>
        <scheme val="minor"/>
      </rPr>
      <t xml:space="preserve"> automatically validated</t>
    </r>
    <r>
      <rPr>
        <i/>
        <sz val="11"/>
        <color theme="1" tint="0.499984740745262"/>
        <rFont val="Arial"/>
        <family val="2"/>
        <charset val="238"/>
        <scheme val="minor"/>
      </rPr>
      <t xml:space="preserve"> against production limits and</t>
    </r>
  </si>
  <si>
    <t>then formatted using excel "data validations" and "conditional formatting" tools.</t>
  </si>
  <si>
    <t>Enter value</t>
  </si>
  <si>
    <t>Input required.</t>
  </si>
  <si>
    <t>Value OK</t>
  </si>
  <si>
    <t>Within limits.</t>
  </si>
  <si>
    <t>Calculated value, do not change.</t>
  </si>
  <si>
    <t>Within limits, see comment.</t>
  </si>
  <si>
    <t>Value not OK.</t>
  </si>
  <si>
    <t>Out of limits/combo, change value(s).</t>
  </si>
  <si>
    <t>How to copy data?</t>
  </si>
  <si>
    <r>
      <t>To copy data (within same sheet or between sheets), it is important to use</t>
    </r>
    <r>
      <rPr>
        <b/>
        <i/>
        <sz val="11"/>
        <color theme="1" tint="0.499984740745262"/>
        <rFont val="Arial"/>
        <family val="2"/>
        <charset val="238"/>
        <scheme val="minor"/>
      </rPr>
      <t xml:space="preserve"> "Copy"</t>
    </r>
    <r>
      <rPr>
        <i/>
        <sz val="11"/>
        <color theme="1" tint="0.499984740745262"/>
        <rFont val="Arial"/>
        <family val="2"/>
        <charset val="238"/>
        <scheme val="minor"/>
      </rPr>
      <t xml:space="preserve"> and </t>
    </r>
    <r>
      <rPr>
        <b/>
        <i/>
        <sz val="11"/>
        <color theme="1" tint="0.499984740745262"/>
        <rFont val="Arial"/>
        <family val="2"/>
        <charset val="238"/>
        <scheme val="minor"/>
      </rPr>
      <t>"Paste &gt; Values"</t>
    </r>
  </si>
  <si>
    <t>to keep all validations and conditional formatting in the cell(s) where you paste.</t>
  </si>
  <si>
    <t>Disclaimer</t>
  </si>
  <si>
    <t>The main and only purpose of this document is to provide cutting list table with integrated restrictions to external designers. Trimo Group holds full copyrights on the information and details provided in this document. Professional care has been taken to ensure that information/details are accurate, correct, completed and not misleading, however Trimo, including its subsidiaries, does not accept responsibility or liability for errors or information, which is found to be misleading. Information/details in this document are for general purposes only. Use of it is on your own initiative and responsibility for compliance with local laws. In no event, will Trimo be liable for any loss or damage including without limitation, indirect or consequential loss or damage, or any loss or damage whatsoever arising from loss profits arising out of or in connection with the use of this document. Any equation modification of this document or instuction text is stricty prohibited. All information issued by Trimo Group is subject to continuous development and information/details contained in this document are current at date of issue. It is user`s responsibility to obtain most up-to-date information from Trimo when information/details are used for any specific project. The last version of the document is available on www.trimo-group.com. Latest version of published document in English language prevails over other translated language documents.</t>
  </si>
  <si>
    <t>Cutting list for</t>
  </si>
  <si>
    <t>FTV HL wall / facade panel</t>
  </si>
  <si>
    <t>Project Name:</t>
  </si>
  <si>
    <t>Project Ref:</t>
  </si>
  <si>
    <t>Customer Name:</t>
  </si>
  <si>
    <t>Customer Order No:</t>
  </si>
  <si>
    <t>Trimo Order No:</t>
  </si>
  <si>
    <t>Cutting List No.:</t>
  </si>
  <si>
    <t>Revision:</t>
  </si>
  <si>
    <t>Date:</t>
  </si>
  <si>
    <t>Building/Unit:</t>
  </si>
  <si>
    <t>Panel data</t>
  </si>
  <si>
    <t>Panel dimensions</t>
  </si>
  <si>
    <t>Panel type</t>
  </si>
  <si>
    <t>Steel sheet side A (external face)</t>
  </si>
  <si>
    <t>Steel sheet side B (internal face)</t>
  </si>
  <si>
    <t>Note</t>
  </si>
  <si>
    <t>Quantity</t>
  </si>
  <si>
    <t>Facade/Phase</t>
  </si>
  <si>
    <t>Position</t>
  </si>
  <si>
    <t>Quantity
Q [pcs]</t>
  </si>
  <si>
    <t>Length
L [mm]</t>
  </si>
  <si>
    <t>Thickness
T [mm]</t>
  </si>
  <si>
    <t>Module
M [mm]</t>
  </si>
  <si>
    <t>Core type</t>
  </si>
  <si>
    <t>Thickness 
(side A) [mm]</t>
  </si>
  <si>
    <t>Coating type 
(side A)</t>
  </si>
  <si>
    <t>Colour 
(side A)</t>
  </si>
  <si>
    <t>Profile type 
(side A)</t>
  </si>
  <si>
    <t>Thickness 
(side B) [mm]</t>
  </si>
  <si>
    <t>Coating type 
(side B)</t>
  </si>
  <si>
    <t>Colour 
(side B)</t>
  </si>
  <si>
    <t>Profile type 
(side B)</t>
  </si>
  <si>
    <t>Total
Q×L×M [m2]</t>
  </si>
  <si>
    <t>FTV HL</t>
  </si>
  <si>
    <t>Axis-1/Phase-1</t>
  </si>
  <si>
    <t>P01</t>
  </si>
  <si>
    <t>Power T</t>
  </si>
  <si>
    <t>SP 25</t>
  </si>
  <si>
    <t>RAL 1234</t>
  </si>
  <si>
    <t>M</t>
  </si>
  <si>
    <t>S</t>
  </si>
  <si>
    <t>Sample data, please delete</t>
  </si>
  <si>
    <t>Total [m2]</t>
  </si>
  <si>
    <t>Accessories for FTV HL installation:</t>
  </si>
  <si>
    <t>(30009193)</t>
  </si>
  <si>
    <t>FTV HL Washer L=300mm</t>
  </si>
  <si>
    <t>pcs</t>
  </si>
  <si>
    <t>(5010094)</t>
  </si>
  <si>
    <t>FTV HL Gasket PE 38.5X11.8X40</t>
  </si>
  <si>
    <t>*for horizontal installation only</t>
  </si>
  <si>
    <r>
      <t xml:space="preserve">Values entered in the cells are </t>
    </r>
    <r>
      <rPr>
        <b/>
        <sz val="11"/>
        <color theme="1"/>
        <rFont val="Arial"/>
        <family val="2"/>
        <charset val="238"/>
        <scheme val="minor"/>
      </rPr>
      <t>automatically validated</t>
    </r>
    <r>
      <rPr>
        <sz val="11"/>
        <color theme="1"/>
        <rFont val="Arial"/>
        <family val="2"/>
        <charset val="238"/>
        <scheme val="minor"/>
      </rPr>
      <t xml:space="preserve"> against production limits and then formatted.</t>
    </r>
  </si>
  <si>
    <r>
      <t xml:space="preserve">To copy data (within same sheet or between sheets), it is </t>
    </r>
    <r>
      <rPr>
        <b/>
        <sz val="11"/>
        <color theme="1"/>
        <rFont val="Arial"/>
        <family val="2"/>
        <charset val="238"/>
        <scheme val="minor"/>
      </rPr>
      <t>important</t>
    </r>
    <r>
      <rPr>
        <sz val="11"/>
        <color theme="1"/>
        <rFont val="Arial"/>
        <family val="2"/>
        <charset val="238"/>
        <scheme val="minor"/>
      </rPr>
      <t xml:space="preserve"> to use</t>
    </r>
    <r>
      <rPr>
        <b/>
        <sz val="11"/>
        <color theme="1"/>
        <rFont val="Arial"/>
        <family val="2"/>
        <charset val="238"/>
        <scheme val="minor"/>
      </rPr>
      <t xml:space="preserve"> "Copy"</t>
    </r>
    <r>
      <rPr>
        <sz val="11"/>
        <color theme="1"/>
        <rFont val="Arial"/>
        <family val="2"/>
        <charset val="238"/>
        <scheme val="minor"/>
      </rPr>
      <t xml:space="preserve"> and </t>
    </r>
    <r>
      <rPr>
        <b/>
        <sz val="11"/>
        <color theme="1"/>
        <rFont val="Arial"/>
        <family val="2"/>
        <charset val="238"/>
        <scheme val="minor"/>
      </rPr>
      <t>"Paste &gt; Values"</t>
    </r>
  </si>
  <si>
    <t>to keep all validations and conditional formatting in the cell(s) where you paste (see instructions).</t>
  </si>
  <si>
    <t>Reference documents</t>
  </si>
  <si>
    <t>FTV HL L corner (transversal)</t>
  </si>
  <si>
    <t>Trimoterm FTV HL (Invisio) sharp-edge L-shape corner (transversal) cutting list</t>
  </si>
  <si>
    <t>Corner dimensions</t>
  </si>
  <si>
    <t>A [mm]</t>
  </si>
  <si>
    <t>B [mm]</t>
  </si>
  <si>
    <t>Angle
[°]</t>
  </si>
  <si>
    <t>Dimension
L=A+B [mm]</t>
  </si>
  <si>
    <t>Dimensions Checker for FTV HL (Invisio) sharp-edge L-shape Corner (transversal)</t>
  </si>
  <si>
    <t>Enter T, A and B to check if dimensions of the corner are within boundary:</t>
  </si>
  <si>
    <t>T [mm]</t>
  </si>
  <si>
    <t>A+B [mm]</t>
  </si>
  <si>
    <t>min</t>
  </si>
  <si>
    <t>max</t>
  </si>
  <si>
    <t>FTV HL U corner (transversal)</t>
  </si>
  <si>
    <t>C [mm]</t>
  </si>
  <si>
    <t>Angle
a [°]</t>
  </si>
  <si>
    <t>Angle
c [°]</t>
  </si>
  <si>
    <t>Dimension
L=A+B+C [mm]</t>
  </si>
  <si>
    <t>Axis-2/Phase-1</t>
  </si>
  <si>
    <t>Dimensions Checker for FTV HL (Invisio) sharp-edge U-shape Corner (transversal)</t>
  </si>
  <si>
    <t>Enter T, A, B and C to check if dimensions of the corner are within limits:</t>
  </si>
  <si>
    <t>A+B+C [mm]</t>
  </si>
  <si>
    <t>FTV HL L corner (longitudinal)_Cut edges</t>
  </si>
  <si>
    <t>Dimension
A+B [mm]</t>
  </si>
  <si>
    <t>Dimensions Checker for FTV HL (Invisio) L Corner (longitudinal)_Cut</t>
  </si>
  <si>
    <t>Enter T, A, B and M to check if dimensions of the corner are within limits:</t>
  </si>
  <si>
    <t>M [mm]</t>
  </si>
  <si>
    <t>FTV HL L corner (longitudinal)_Groove/Tongue edges</t>
  </si>
  <si>
    <t>Dimensions Checker for FTV HL (Invisio) L Corner (longitudinal)_Full</t>
  </si>
  <si>
    <t>FTV HL rounded L corner (longitudinal)</t>
  </si>
  <si>
    <t>Dimensions Checker for FTV HL (Invisio) rounded-edge L-shape Corner (longitudinal)</t>
  </si>
  <si>
    <t>FTV HL rounded U corner (longitudinal)</t>
  </si>
  <si>
    <t>Dimension
A+B+C [mm]</t>
  </si>
  <si>
    <t>Enter T, A, B, C and M to check if dimensions of the corner are within limits:</t>
  </si>
  <si>
    <t>Date</t>
  </si>
  <si>
    <t>What is new</t>
  </si>
  <si>
    <t>1.0</t>
  </si>
  <si>
    <t>Release</t>
  </si>
  <si>
    <t>1.1</t>
  </si>
  <si>
    <t>Added sheet: "FTV HL L corner (longi)_Full"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</si>
</sst>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0.000"/>
  </numFmts>
  <fonts count="31">
    <font>
      <sz val="11"/>
      <color theme="1"/>
      <name val="Arial"/>
      <family val="2"/>
      <charset val="238"/>
      <scheme val="minor"/>
    </font>
    <font>
      <sz val="11"/>
      <color theme="1"/>
      <name val="Arial"/>
      <family val="2"/>
      <charset val="238"/>
      <scheme val="minor"/>
    </font>
    <font>
      <b/>
      <sz val="11"/>
      <color theme="1"/>
      <name val="Arial"/>
      <family val="2"/>
      <charset val="238"/>
      <scheme val="minor"/>
    </font>
    <font>
      <sz val="11"/>
      <name val="Arial"/>
      <family val="2"/>
      <charset val="238"/>
      <scheme val="minor"/>
    </font>
    <font>
      <sz val="8"/>
      <name val="Arial"/>
      <family val="2"/>
      <charset val="238"/>
      <scheme val="minor"/>
    </font>
    <font>
      <sz val="10"/>
      <name val="Arial"/>
      <family val="2"/>
    </font>
    <font>
      <u/>
      <sz val="11"/>
      <color theme="10"/>
      <name val="Arial"/>
      <family val="2"/>
      <charset val="238"/>
      <scheme val="minor"/>
    </font>
    <font>
      <b/>
      <sz val="12"/>
      <color theme="1"/>
      <name val="Arial"/>
      <family val="2"/>
      <charset val="238"/>
      <scheme val="minor"/>
    </font>
    <font>
      <sz val="9"/>
      <color indexed="81"/>
      <name val="Tahoma"/>
      <family val="2"/>
      <charset val="238"/>
    </font>
    <font>
      <b/>
      <sz val="9"/>
      <color indexed="81"/>
      <name val="Tahoma"/>
      <family val="2"/>
      <charset val="238"/>
    </font>
    <font>
      <sz val="11"/>
      <color theme="5"/>
      <name val="Arial"/>
      <family val="2"/>
      <charset val="238"/>
      <scheme val="minor"/>
    </font>
    <font>
      <sz val="11"/>
      <color theme="7"/>
      <name val="Arial"/>
      <family val="2"/>
      <charset val="238"/>
      <scheme val="minor"/>
    </font>
    <font>
      <sz val="11"/>
      <color theme="6"/>
      <name val="Arial"/>
      <family val="2"/>
      <charset val="238"/>
      <scheme val="minor"/>
    </font>
    <font>
      <b/>
      <sz val="11"/>
      <name val="Arial"/>
      <family val="2"/>
      <charset val="238"/>
      <scheme val="minor"/>
    </font>
    <font>
      <sz val="10"/>
      <color theme="1"/>
      <name val="Arial"/>
      <family val="2"/>
      <charset val="238"/>
      <scheme val="minor"/>
    </font>
    <font>
      <strike/>
      <sz val="11"/>
      <color theme="1"/>
      <name val="Arial"/>
      <family val="2"/>
      <charset val="238"/>
      <scheme val="minor"/>
    </font>
    <font>
      <strike/>
      <sz val="11"/>
      <name val="Arial"/>
      <family val="2"/>
      <charset val="238"/>
      <scheme val="minor"/>
    </font>
    <font>
      <sz val="11"/>
      <color theme="4"/>
      <name val="Arial"/>
      <family val="2"/>
      <charset val="238"/>
      <scheme val="minor"/>
    </font>
    <font>
      <b/>
      <sz val="11"/>
      <color rgb="FF000000"/>
      <name val="Arial"/>
      <family val="2"/>
      <charset val="238"/>
      <scheme val="minor"/>
    </font>
    <font>
      <sz val="20"/>
      <color theme="1"/>
      <name val="Aptos"/>
      <family val="2"/>
    </font>
    <font>
      <i/>
      <sz val="9"/>
      <color theme="1" tint="0.499984740745262"/>
      <name val="Arial"/>
      <family val="2"/>
      <charset val="238"/>
      <scheme val="minor"/>
    </font>
    <font>
      <b/>
      <sz val="12"/>
      <color theme="1"/>
      <name val="Aptos"/>
      <family val="2"/>
    </font>
    <font>
      <i/>
      <sz val="11"/>
      <color theme="1" tint="0.499984740745262"/>
      <name val="Arial"/>
      <family val="2"/>
      <charset val="238"/>
      <scheme val="minor"/>
    </font>
    <font>
      <b/>
      <i/>
      <sz val="11"/>
      <color theme="1" tint="0.499984740745262"/>
      <name val="Arial"/>
      <family val="2"/>
      <charset val="238"/>
      <scheme val="minor"/>
    </font>
    <font>
      <sz val="11"/>
      <color theme="1"/>
      <name val="Aptos"/>
      <family val="2"/>
    </font>
    <font>
      <sz val="9"/>
      <color theme="1" tint="0.499984740745262"/>
      <name val="Arial"/>
      <family val="2"/>
      <charset val="238"/>
      <scheme val="minor"/>
    </font>
    <font>
      <sz val="8"/>
      <color theme="1" tint="0.499984740745262"/>
      <name val="Arial"/>
      <family val="2"/>
      <charset val="238"/>
      <scheme val="minor"/>
    </font>
    <font>
      <b/>
      <sz val="8"/>
      <color theme="1" tint="0.499984740745262"/>
      <name val="Arial"/>
      <family val="2"/>
      <charset val="238"/>
      <scheme val="minor"/>
    </font>
    <font>
      <sz val="11"/>
      <color theme="1"/>
      <name val="Aptos Light"/>
      <family val="2"/>
    </font>
    <font>
      <b/>
      <sz val="12"/>
      <color theme="1" tint="4.9989318521683403E-2"/>
      <name val="Aptos"/>
      <family val="2"/>
    </font>
    <font>
      <i/>
      <sz val="11"/>
      <color theme="1"/>
      <name val="Arial"/>
      <family val="2"/>
      <charset val="238"/>
      <scheme val="minor"/>
    </font>
  </fonts>
  <fills count="8">
    <fill>
      <patternFill patternType="none"/>
    </fill>
    <fill>
      <patternFill patternType="gray125"/>
    </fill>
    <fill>
      <patternFill patternType="solid">
        <fgColor theme="7" tint="0.79998168889431442"/>
        <bgColor indexed="64"/>
      </patternFill>
    </fill>
    <fill>
      <patternFill patternType="solid">
        <fgColor theme="6"/>
        <bgColor indexed="64"/>
      </patternFill>
    </fill>
    <fill>
      <patternFill patternType="solid">
        <fgColor theme="2"/>
        <bgColor indexed="64"/>
      </patternFill>
    </fill>
    <fill>
      <patternFill patternType="solid">
        <fgColor rgb="FFFFCCCC"/>
        <bgColor indexed="64"/>
      </patternFill>
    </fill>
    <fill>
      <patternFill patternType="solid">
        <fgColor theme="0" tint="-4.9989318521683403E-2"/>
        <bgColor indexed="64"/>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s>
  <cellStyleXfs count="5">
    <xf numFmtId="0" fontId="0" fillId="0" borderId="0"/>
    <xf numFmtId="0" fontId="5" fillId="0" borderId="0"/>
    <xf numFmtId="164" fontId="1" fillId="0" borderId="0" applyFont="0" applyFill="0" applyBorder="0" applyAlignment="0" applyProtection="0"/>
    <xf numFmtId="0" fontId="6" fillId="0" borderId="0" applyNumberFormat="0" applyFill="0" applyBorder="0" applyAlignment="0" applyProtection="0"/>
    <xf numFmtId="164" fontId="1" fillId="0" borderId="0" applyFont="0" applyFill="0" applyBorder="0" applyAlignment="0" applyProtection="0"/>
  </cellStyleXfs>
  <cellXfs count="107">
    <xf numFmtId="0" fontId="0" fillId="0" borderId="0" xfId="0"/>
    <xf numFmtId="0" fontId="2" fillId="0" borderId="0" xfId="0" applyFont="1"/>
    <xf numFmtId="0" fontId="7" fillId="0" borderId="0" xfId="0" applyFont="1"/>
    <xf numFmtId="0" fontId="0" fillId="2" borderId="0" xfId="0" applyFill="1"/>
    <xf numFmtId="0" fontId="0" fillId="0" borderId="1" xfId="0" applyBorder="1"/>
    <xf numFmtId="0" fontId="0" fillId="4" borderId="1" xfId="0" applyFill="1" applyBorder="1" applyAlignment="1" applyProtection="1">
      <alignment horizontal="center"/>
      <protection locked="0"/>
    </xf>
    <xf numFmtId="0" fontId="3" fillId="4" borderId="1" xfId="0" applyFont="1" applyFill="1" applyBorder="1" applyAlignment="1" applyProtection="1">
      <alignment horizontal="center"/>
      <protection locked="0"/>
    </xf>
    <xf numFmtId="1" fontId="0" fillId="4" borderId="1" xfId="0" applyNumberFormat="1" applyFill="1" applyBorder="1" applyAlignment="1" applyProtection="1">
      <alignment horizontal="center"/>
      <protection locked="0"/>
    </xf>
    <xf numFmtId="0" fontId="0" fillId="4" borderId="1" xfId="0" applyFill="1" applyBorder="1" applyProtection="1">
      <protection locked="0"/>
    </xf>
    <xf numFmtId="0" fontId="3" fillId="3" borderId="1" xfId="0" applyFont="1" applyFill="1" applyBorder="1" applyAlignment="1" applyProtection="1">
      <alignment horizontal="center"/>
      <protection locked="0"/>
    </xf>
    <xf numFmtId="0" fontId="0" fillId="3" borderId="0" xfId="0" applyFill="1"/>
    <xf numFmtId="0" fontId="0" fillId="4" borderId="0" xfId="0" applyFill="1"/>
    <xf numFmtId="0" fontId="0" fillId="5" borderId="0" xfId="0" applyFill="1"/>
    <xf numFmtId="2" fontId="0" fillId="4" borderId="2" xfId="0" applyNumberFormat="1" applyFill="1" applyBorder="1" applyAlignment="1" applyProtection="1">
      <alignment horizontal="center"/>
      <protection locked="0"/>
    </xf>
    <xf numFmtId="2" fontId="0" fillId="4" borderId="1" xfId="0" applyNumberFormat="1" applyFill="1" applyBorder="1" applyAlignment="1" applyProtection="1">
      <alignment horizontal="center"/>
      <protection locked="0"/>
    </xf>
    <xf numFmtId="0" fontId="0" fillId="4" borderId="1" xfId="0" applyFill="1" applyBorder="1"/>
    <xf numFmtId="0" fontId="0" fillId="3" borderId="1" xfId="0" applyFill="1" applyBorder="1"/>
    <xf numFmtId="0" fontId="0" fillId="2" borderId="1" xfId="0" applyFill="1" applyBorder="1"/>
    <xf numFmtId="0" fontId="0" fillId="5" borderId="1" xfId="0" applyFill="1" applyBorder="1"/>
    <xf numFmtId="0" fontId="2" fillId="0" borderId="1" xfId="0" applyFont="1" applyBorder="1" applyProtection="1">
      <protection locked="0"/>
    </xf>
    <xf numFmtId="0" fontId="19" fillId="0" borderId="0" xfId="0" applyFont="1"/>
    <xf numFmtId="49" fontId="20" fillId="0" borderId="0" xfId="0" applyNumberFormat="1" applyFont="1" applyAlignment="1">
      <alignment horizontal="right" vertical="top"/>
    </xf>
    <xf numFmtId="0" fontId="21" fillId="0" borderId="0" xfId="0" applyFont="1"/>
    <xf numFmtId="0" fontId="22" fillId="0" borderId="0" xfId="0" applyFont="1"/>
    <xf numFmtId="0" fontId="24" fillId="0" borderId="0" xfId="0" applyFont="1"/>
    <xf numFmtId="0" fontId="24" fillId="0" borderId="0" xfId="0" applyFont="1" applyAlignment="1">
      <alignment horizontal="center"/>
    </xf>
    <xf numFmtId="14" fontId="24" fillId="0" borderId="0" xfId="0" applyNumberFormat="1" applyFont="1" applyAlignment="1">
      <alignment horizontal="center"/>
    </xf>
    <xf numFmtId="0" fontId="24" fillId="0" borderId="0" xfId="0" quotePrefix="1" applyFont="1"/>
    <xf numFmtId="0" fontId="20" fillId="0" borderId="0" xfId="0" applyFont="1" applyAlignment="1">
      <alignment horizontal="left" vertical="top"/>
    </xf>
    <xf numFmtId="0" fontId="25" fillId="0" borderId="0" xfId="0" applyFont="1"/>
    <xf numFmtId="0" fontId="26" fillId="0" borderId="0" xfId="0" applyFont="1" applyAlignment="1">
      <alignment vertical="top"/>
    </xf>
    <xf numFmtId="0" fontId="28" fillId="4" borderId="3" xfId="0" applyFont="1" applyFill="1" applyBorder="1" applyProtection="1">
      <protection hidden="1"/>
    </xf>
    <xf numFmtId="0" fontId="28" fillId="4" borderId="4" xfId="0" applyFont="1" applyFill="1" applyBorder="1" applyProtection="1">
      <protection hidden="1"/>
    </xf>
    <xf numFmtId="0" fontId="0" fillId="4" borderId="4" xfId="0" applyFill="1" applyBorder="1" applyAlignment="1" applyProtection="1">
      <alignment horizontal="center"/>
      <protection locked="0"/>
    </xf>
    <xf numFmtId="165" fontId="0" fillId="3" borderId="3" xfId="0" applyNumberFormat="1" applyFill="1" applyBorder="1" applyProtection="1">
      <protection locked="0"/>
    </xf>
    <xf numFmtId="0" fontId="15" fillId="4" borderId="8" xfId="0" applyFont="1" applyFill="1" applyBorder="1" applyAlignment="1" applyProtection="1">
      <alignment horizontal="center"/>
      <protection locked="0"/>
    </xf>
    <xf numFmtId="0" fontId="15" fillId="4" borderId="9" xfId="0" applyFont="1" applyFill="1" applyBorder="1" applyAlignment="1" applyProtection="1">
      <alignment horizontal="center"/>
      <protection locked="0"/>
    </xf>
    <xf numFmtId="0" fontId="16" fillId="4" borderId="9" xfId="0" applyFont="1" applyFill="1" applyBorder="1" applyAlignment="1" applyProtection="1">
      <alignment horizontal="center"/>
      <protection locked="0"/>
    </xf>
    <xf numFmtId="1" fontId="15" fillId="4" borderId="9" xfId="0" applyNumberFormat="1" applyFont="1" applyFill="1" applyBorder="1" applyAlignment="1" applyProtection="1">
      <alignment horizontal="center"/>
      <protection locked="0"/>
    </xf>
    <xf numFmtId="2" fontId="15" fillId="4" borderId="9" xfId="0" applyNumberFormat="1" applyFont="1" applyFill="1" applyBorder="1" applyAlignment="1" applyProtection="1">
      <alignment horizontal="center"/>
      <protection locked="0"/>
    </xf>
    <xf numFmtId="0" fontId="15" fillId="4" borderId="9" xfId="0" applyFont="1" applyFill="1" applyBorder="1" applyProtection="1">
      <protection locked="0"/>
    </xf>
    <xf numFmtId="165" fontId="15" fillId="3" borderId="10" xfId="0" applyNumberFormat="1" applyFont="1" applyFill="1" applyBorder="1" applyProtection="1">
      <protection locked="0"/>
    </xf>
    <xf numFmtId="0" fontId="0" fillId="4" borderId="8" xfId="0" applyFill="1" applyBorder="1" applyAlignment="1" applyProtection="1">
      <alignment horizontal="center"/>
      <protection locked="0"/>
    </xf>
    <xf numFmtId="0" fontId="0" fillId="4" borderId="9" xfId="0" applyFill="1" applyBorder="1" applyAlignment="1" applyProtection="1">
      <alignment horizontal="center"/>
      <protection locked="0"/>
    </xf>
    <xf numFmtId="0" fontId="3" fillId="4" borderId="9" xfId="0" applyFont="1" applyFill="1" applyBorder="1" applyAlignment="1" applyProtection="1">
      <alignment horizontal="center"/>
      <protection locked="0"/>
    </xf>
    <xf numFmtId="165" fontId="0" fillId="3" borderId="10" xfId="0" applyNumberFormat="1" applyFill="1" applyBorder="1" applyProtection="1">
      <protection locked="0"/>
    </xf>
    <xf numFmtId="0" fontId="0" fillId="4" borderId="9" xfId="0" applyFill="1" applyBorder="1" applyAlignment="1" applyProtection="1">
      <alignment horizontal="right"/>
      <protection locked="0"/>
    </xf>
    <xf numFmtId="0" fontId="22" fillId="6" borderId="1" xfId="0" applyFont="1" applyFill="1" applyBorder="1" applyAlignment="1" applyProtection="1">
      <alignment wrapText="1"/>
      <protection hidden="1"/>
    </xf>
    <xf numFmtId="0" fontId="0" fillId="0" borderId="0" xfId="0" applyProtection="1">
      <protection hidden="1"/>
    </xf>
    <xf numFmtId="0" fontId="2" fillId="0" borderId="0" xfId="0" applyFont="1" applyProtection="1">
      <protection hidden="1"/>
    </xf>
    <xf numFmtId="0" fontId="29" fillId="0" borderId="0" xfId="0" applyFont="1" applyProtection="1">
      <protection hidden="1"/>
    </xf>
    <xf numFmtId="0" fontId="7" fillId="0" borderId="0" xfId="0" applyFont="1" applyProtection="1">
      <protection hidden="1"/>
    </xf>
    <xf numFmtId="0" fontId="19" fillId="0" borderId="0" xfId="0" applyFont="1" applyProtection="1">
      <protection hidden="1"/>
    </xf>
    <xf numFmtId="49" fontId="20" fillId="0" borderId="0" xfId="0" applyNumberFormat="1" applyFont="1" applyAlignment="1" applyProtection="1">
      <alignment horizontal="right" vertical="top"/>
      <protection hidden="1"/>
    </xf>
    <xf numFmtId="0" fontId="20" fillId="0" borderId="0" xfId="0" applyFont="1" applyAlignment="1" applyProtection="1">
      <alignment horizontal="left" vertical="top"/>
      <protection hidden="1"/>
    </xf>
    <xf numFmtId="0" fontId="16" fillId="3" borderId="9" xfId="0" applyFont="1" applyFill="1" applyBorder="1" applyAlignment="1" applyProtection="1">
      <alignment horizontal="center"/>
      <protection locked="0"/>
    </xf>
    <xf numFmtId="2" fontId="15" fillId="4" borderId="13" xfId="0" applyNumberFormat="1" applyFont="1" applyFill="1" applyBorder="1" applyAlignment="1" applyProtection="1">
      <alignment horizontal="center"/>
      <protection locked="0"/>
    </xf>
    <xf numFmtId="0" fontId="0" fillId="4" borderId="12" xfId="0" applyFill="1" applyBorder="1" applyAlignment="1" applyProtection="1">
      <alignment horizontal="center"/>
      <protection locked="0"/>
    </xf>
    <xf numFmtId="0" fontId="0" fillId="4" borderId="13" xfId="0" applyFill="1" applyBorder="1" applyAlignment="1" applyProtection="1">
      <alignment horizontal="center"/>
      <protection locked="0"/>
    </xf>
    <xf numFmtId="0" fontId="3" fillId="4" borderId="13" xfId="0" applyFont="1" applyFill="1" applyBorder="1" applyAlignment="1" applyProtection="1">
      <alignment horizontal="center"/>
      <protection locked="0"/>
    </xf>
    <xf numFmtId="0" fontId="3" fillId="3" borderId="13" xfId="0" applyFont="1" applyFill="1" applyBorder="1" applyAlignment="1" applyProtection="1">
      <alignment horizontal="center"/>
      <protection locked="0"/>
    </xf>
    <xf numFmtId="165" fontId="0" fillId="3" borderId="11" xfId="0" applyNumberFormat="1" applyFill="1" applyBorder="1" applyProtection="1">
      <protection locked="0"/>
    </xf>
    <xf numFmtId="0" fontId="0" fillId="4" borderId="13" xfId="0" applyFill="1" applyBorder="1" applyAlignment="1" applyProtection="1">
      <alignment horizontal="right"/>
      <protection locked="0"/>
    </xf>
    <xf numFmtId="0" fontId="0" fillId="0" borderId="0" xfId="0" applyProtection="1">
      <protection locked="0"/>
    </xf>
    <xf numFmtId="0" fontId="2" fillId="0" borderId="0" xfId="0" applyFont="1" applyProtection="1">
      <protection locked="0"/>
    </xf>
    <xf numFmtId="0" fontId="7" fillId="0" borderId="0" xfId="0" applyFont="1" applyProtection="1">
      <protection locked="0"/>
    </xf>
    <xf numFmtId="0" fontId="0" fillId="0" borderId="1" xfId="0" applyBorder="1" applyProtection="1">
      <protection locked="0"/>
    </xf>
    <xf numFmtId="0" fontId="28" fillId="4" borderId="3" xfId="0" applyFont="1" applyFill="1" applyBorder="1" applyProtection="1">
      <protection locked="0"/>
    </xf>
    <xf numFmtId="0" fontId="14" fillId="0" borderId="0" xfId="0" applyFont="1" applyProtection="1">
      <protection locked="0"/>
    </xf>
    <xf numFmtId="0" fontId="0" fillId="0" borderId="0" xfId="0" applyAlignment="1" applyProtection="1">
      <alignment horizontal="center"/>
      <protection locked="0"/>
    </xf>
    <xf numFmtId="0" fontId="0" fillId="0" borderId="0" xfId="0" applyAlignment="1" applyProtection="1">
      <alignment horizontal="right"/>
      <protection locked="0"/>
    </xf>
    <xf numFmtId="165" fontId="0" fillId="0" borderId="0" xfId="0" applyNumberFormat="1" applyProtection="1">
      <protection locked="0"/>
    </xf>
    <xf numFmtId="0" fontId="18" fillId="0" borderId="0" xfId="0" applyFont="1" applyProtection="1">
      <protection locked="0"/>
    </xf>
    <xf numFmtId="165" fontId="2" fillId="0" borderId="0" xfId="0" applyNumberFormat="1" applyFont="1" applyProtection="1">
      <protection locked="0"/>
    </xf>
    <xf numFmtId="0" fontId="0" fillId="4" borderId="0" xfId="0" applyFill="1" applyProtection="1">
      <protection locked="0"/>
    </xf>
    <xf numFmtId="0" fontId="0" fillId="3" borderId="1" xfId="0" applyFill="1" applyBorder="1" applyProtection="1">
      <protection locked="0"/>
    </xf>
    <xf numFmtId="0" fontId="0" fillId="3" borderId="0" xfId="0" applyFill="1" applyProtection="1">
      <protection locked="0"/>
    </xf>
    <xf numFmtId="0" fontId="0" fillId="2" borderId="1" xfId="0" applyFill="1" applyBorder="1" applyProtection="1">
      <protection locked="0"/>
    </xf>
    <xf numFmtId="0" fontId="0" fillId="2" borderId="0" xfId="0" applyFill="1" applyProtection="1">
      <protection locked="0"/>
    </xf>
    <xf numFmtId="0" fontId="0" fillId="5" borderId="1" xfId="0" applyFill="1" applyBorder="1" applyProtection="1">
      <protection locked="0"/>
    </xf>
    <xf numFmtId="0" fontId="0" fillId="5" borderId="0" xfId="0" applyFill="1" applyProtection="1">
      <protection locked="0"/>
    </xf>
    <xf numFmtId="0" fontId="6" fillId="0" borderId="0" xfId="3" applyProtection="1">
      <protection locked="0"/>
    </xf>
    <xf numFmtId="0" fontId="13" fillId="0" borderId="0" xfId="0" applyFont="1" applyProtection="1">
      <protection locked="0"/>
    </xf>
    <xf numFmtId="0" fontId="3" fillId="0" borderId="0" xfId="0" applyFont="1" applyProtection="1">
      <protection locked="0"/>
    </xf>
    <xf numFmtId="0" fontId="3" fillId="0" borderId="0" xfId="0" applyFont="1" applyAlignment="1" applyProtection="1">
      <alignment horizontal="center"/>
      <protection locked="0"/>
    </xf>
    <xf numFmtId="0" fontId="17" fillId="4" borderId="1" xfId="0" applyFont="1" applyFill="1" applyBorder="1" applyAlignment="1" applyProtection="1">
      <alignment horizontal="center"/>
      <protection locked="0"/>
    </xf>
    <xf numFmtId="0" fontId="10" fillId="0" borderId="0" xfId="0" applyFont="1" applyAlignment="1" applyProtection="1">
      <alignment horizontal="center"/>
      <protection locked="0"/>
    </xf>
    <xf numFmtId="0" fontId="12" fillId="0" borderId="0" xfId="0" applyFont="1" applyProtection="1">
      <protection locked="0"/>
    </xf>
    <xf numFmtId="0" fontId="11" fillId="0" borderId="0" xfId="0" applyFont="1" applyAlignment="1" applyProtection="1">
      <alignment horizontal="center"/>
      <protection locked="0"/>
    </xf>
    <xf numFmtId="0" fontId="0" fillId="0" borderId="1" xfId="0" applyBorder="1" applyProtection="1">
      <protection hidden="1"/>
    </xf>
    <xf numFmtId="0" fontId="0" fillId="4" borderId="4" xfId="0" applyFill="1" applyBorder="1" applyProtection="1">
      <protection hidden="1"/>
    </xf>
    <xf numFmtId="0" fontId="2" fillId="3" borderId="6" xfId="0" applyFont="1" applyFill="1" applyBorder="1" applyAlignment="1" applyProtection="1">
      <alignment vertical="center" wrapText="1"/>
      <protection hidden="1"/>
    </xf>
    <xf numFmtId="0" fontId="2" fillId="3" borderId="2" xfId="0" applyFont="1" applyFill="1" applyBorder="1" applyAlignment="1" applyProtection="1">
      <alignment vertical="center" wrapText="1"/>
      <protection hidden="1"/>
    </xf>
    <xf numFmtId="0" fontId="2" fillId="3" borderId="7" xfId="0" applyFont="1" applyFill="1" applyBorder="1" applyAlignment="1" applyProtection="1">
      <alignment vertical="center" wrapText="1"/>
      <protection hidden="1"/>
    </xf>
    <xf numFmtId="0" fontId="0" fillId="7" borderId="1" xfId="0" applyFill="1" applyBorder="1" applyProtection="1">
      <protection locked="0"/>
    </xf>
    <xf numFmtId="0" fontId="25" fillId="0" borderId="0" xfId="0" applyFont="1" applyProtection="1">
      <protection locked="0"/>
    </xf>
    <xf numFmtId="0" fontId="20" fillId="6" borderId="0" xfId="0" quotePrefix="1" applyFont="1" applyFill="1" applyAlignment="1" applyProtection="1">
      <alignment horizontal="right"/>
      <protection hidden="1"/>
    </xf>
    <xf numFmtId="0" fontId="30" fillId="6" borderId="0" xfId="0" applyFont="1" applyFill="1" applyProtection="1">
      <protection hidden="1"/>
    </xf>
    <xf numFmtId="0" fontId="0" fillId="6" borderId="0" xfId="0" applyFill="1" applyAlignment="1" applyProtection="1">
      <alignment horizontal="center"/>
      <protection hidden="1"/>
    </xf>
    <xf numFmtId="0" fontId="0" fillId="6" borderId="0" xfId="0" applyFill="1" applyProtection="1">
      <protection hidden="1"/>
    </xf>
    <xf numFmtId="0" fontId="3" fillId="6" borderId="0" xfId="0" applyFont="1" applyFill="1" applyProtection="1">
      <protection hidden="1"/>
    </xf>
    <xf numFmtId="16" fontId="24" fillId="0" borderId="0" xfId="0" quotePrefix="1" applyNumberFormat="1" applyFont="1"/>
    <xf numFmtId="0" fontId="14" fillId="0" borderId="0" xfId="0" applyFont="1" applyAlignment="1">
      <alignment vertical="top" wrapText="1"/>
    </xf>
    <xf numFmtId="0" fontId="22" fillId="6" borderId="1" xfId="0" applyFont="1" applyFill="1" applyBorder="1" applyAlignment="1" applyProtection="1">
      <protection hidden="1"/>
    </xf>
    <xf numFmtId="0" fontId="22" fillId="6" borderId="3" xfId="0" applyFont="1" applyFill="1" applyBorder="1" applyAlignment="1" applyProtection="1">
      <protection hidden="1"/>
    </xf>
    <xf numFmtId="0" fontId="22" fillId="6" borderId="5" xfId="0" applyFont="1" applyFill="1" applyBorder="1" applyAlignment="1" applyProtection="1">
      <protection hidden="1"/>
    </xf>
    <xf numFmtId="0" fontId="22" fillId="6" borderId="4" xfId="0" applyFont="1" applyFill="1" applyBorder="1" applyAlignment="1" applyProtection="1">
      <protection hidden="1"/>
    </xf>
  </cellXfs>
  <cellStyles count="5">
    <cellStyle name="Hiperpovezava" xfId="3" builtinId="8"/>
    <cellStyle name="Navadno" xfId="0" builtinId="0"/>
    <cellStyle name="Navadno 2" xfId="1" xr:uid="{72D3395D-0A2B-4FCF-8922-38190F5FEAFF}"/>
    <cellStyle name="Valuta 2" xfId="2" xr:uid="{6B8BD843-5F8A-4D76-8274-2AFF45DEA726}"/>
    <cellStyle name="Valuta 2 2" xfId="4" xr:uid="{B00934D5-ADE5-4C4E-B7B1-22C9A16CA10D}"/>
  </cellStyles>
  <dxfs count="554">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outline="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right style="thin">
          <color indexed="64"/>
        </right>
        <top/>
        <bottom/>
      </border>
      <protection locked="0" hidden="0"/>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general"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rgb="FFFFCCCC"/>
        </patternFill>
      </fill>
    </dxf>
    <dxf>
      <fill>
        <patternFill>
          <bgColor theme="7" tint="0.79998168889431442"/>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outline="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right style="thin">
          <color indexed="64"/>
        </right>
        <top/>
        <bottom/>
      </border>
      <protection locked="0" hidden="0"/>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general"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rgb="FFFFCCCC"/>
        </patternFill>
      </fill>
    </dxf>
    <dxf>
      <fill>
        <patternFill>
          <bgColor theme="7" tint="0.79998168889431442"/>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outline="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right style="thin">
          <color indexed="64"/>
        </right>
        <top/>
        <bottom/>
      </border>
      <protection locked="0" hidden="0"/>
    </dxf>
    <dxf>
      <border outline="0">
        <bottom style="thin">
          <color rgb="FF000000"/>
        </bottom>
      </border>
    </dxf>
    <dxf>
      <border outline="0">
        <left style="thin">
          <color rgb="FF000000"/>
        </left>
        <right style="thin">
          <color rgb="FF000000"/>
        </right>
        <top style="thin">
          <color rgb="FF000000"/>
        </top>
        <bottom style="thin">
          <color rgb="FF000000"/>
        </bottom>
      </border>
    </dxf>
    <dxf>
      <protection locked="0" hidden="0"/>
    </dxf>
    <dxf>
      <fill>
        <patternFill patternType="solid">
          <fgColor rgb="FF000000"/>
          <bgColor rgb="FFE7E6E6"/>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general"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patternType="solid">
          <bgColor rgb="FFFFC7CE"/>
        </patternFill>
      </fill>
    </dxf>
    <dxf>
      <fill>
        <patternFill>
          <bgColor theme="7" tint="0.79998168889431442"/>
        </patternFill>
      </fill>
    </dxf>
    <dxf>
      <fill>
        <patternFill>
          <bgColor rgb="FFFFC7CE"/>
        </patternFill>
      </fill>
    </dxf>
    <dxf>
      <fill>
        <patternFill>
          <bgColor rgb="FFFFC7CE"/>
        </patternFill>
      </fill>
    </dxf>
    <dxf>
      <fill>
        <patternFill patternType="solid">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theme="7" tint="0.79998168889431442"/>
        </patternFill>
      </fill>
    </dxf>
    <dxf>
      <fill>
        <patternFill>
          <bgColor rgb="FFFFC7CE"/>
        </patternFill>
      </fill>
    </dxf>
    <dxf>
      <fill>
        <patternFill>
          <bgColor theme="7" tint="0.79998168889431442"/>
        </patternFill>
      </fill>
    </dxf>
    <dxf>
      <fill>
        <patternFill>
          <bgColor rgb="FFFFC7CE"/>
        </patternFill>
      </fill>
    </dxf>
    <dxf>
      <fill>
        <patternFill>
          <bgColor rgb="FFFFCCCC"/>
        </patternFill>
      </fill>
    </dxf>
    <dxf>
      <fill>
        <patternFill>
          <bgColor theme="7" tint="0.79998168889431442"/>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outline="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right style="thin">
          <color indexed="64"/>
        </right>
        <top/>
        <bottom/>
      </border>
      <protection locked="0" hidden="0"/>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general"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patternType="solid">
          <bgColor rgb="FFFFC7CE"/>
        </patternFill>
      </fill>
    </dxf>
    <dxf>
      <fill>
        <patternFill>
          <bgColor theme="7" tint="0.79998168889431442"/>
        </patternFill>
      </fill>
    </dxf>
    <dxf>
      <fill>
        <patternFill>
          <bgColor rgb="FFFFC7CE"/>
        </patternFill>
      </fill>
    </dxf>
    <dxf>
      <fill>
        <patternFill>
          <bgColor rgb="FFFFC7CE"/>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rgb="FFFFCCCC"/>
        </patternFill>
      </fill>
    </dxf>
    <dxf>
      <fill>
        <patternFill>
          <bgColor theme="7" tint="0.79998168889431442"/>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bottom/>
      </border>
      <protection locked="0" hidden="0"/>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general"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outline="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right style="thin">
          <color indexed="64"/>
        </right>
        <top/>
        <bottom/>
      </border>
      <protection locked="0" hidden="0"/>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general"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left style="thin">
          <color indexed="64"/>
        </left>
        <right/>
        <top style="thin">
          <color indexed="64"/>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border>
      <protection locked="0" hidden="0"/>
    </dxf>
    <dxf>
      <border outline="0">
        <top style="thin">
          <color indexed="64"/>
        </top>
      </border>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general"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CCC"/>
        </patternFill>
      </fill>
    </dxf>
    <dxf>
      <fill>
        <patternFill>
          <bgColor theme="7" tint="0.79998168889431442"/>
        </patternFill>
      </fill>
    </dxf>
    <dxf>
      <fill>
        <patternFill>
          <bgColor rgb="FFFFC7CE"/>
        </patternFill>
      </fill>
    </dxf>
    <dxf>
      <fill>
        <patternFill patternType="none">
          <bgColor auto="1"/>
        </patternFill>
      </fill>
    </dxf>
  </dxfs>
  <tableStyles count="0" defaultTableStyle="TableStyleMedium2" defaultPivotStyle="PivotStyleLight16"/>
  <colors>
    <mruColors>
      <color rgb="FFFFC7CE"/>
      <color rgb="FF0563C1"/>
      <color rgb="FFFFCCCC"/>
      <color rgb="FF99CCFF"/>
      <color rgb="FFCCFFFF"/>
      <color rgb="FFCCECFF"/>
      <color rgb="FF0000FF"/>
      <color rgb="FF990000"/>
      <color rgb="FF9C000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scatterChart>
        <c:scatterStyle val="lineMarker"/>
        <c:varyColors val="0"/>
        <c:ser>
          <c:idx val="0"/>
          <c:order val="0"/>
          <c:tx>
            <c:v>L-Corner</c:v>
          </c:tx>
          <c:spPr>
            <a:ln w="19050" cap="rnd">
              <a:solidFill>
                <a:schemeClr val="accent1"/>
              </a:solidFill>
              <a:round/>
            </a:ln>
            <a:effectLst/>
          </c:spPr>
          <c:marker>
            <c:symbol val="diamond"/>
            <c:size val="8"/>
            <c:spPr>
              <a:solidFill>
                <a:schemeClr val="accent1"/>
              </a:solidFill>
              <a:ln w="9525">
                <a:solidFill>
                  <a:schemeClr val="accent1"/>
                </a:solidFill>
              </a:ln>
              <a:effectLst/>
            </c:spPr>
          </c:marker>
          <c:dPt>
            <c:idx val="0"/>
            <c:marker>
              <c:symbol val="diamond"/>
              <c:size val="8"/>
              <c:spPr>
                <a:solidFill>
                  <a:schemeClr val="accent1"/>
                </a:solidFill>
                <a:ln w="9525">
                  <a:solidFill>
                    <a:schemeClr val="accent1"/>
                  </a:solidFill>
                </a:ln>
                <a:effectLst/>
              </c:spPr>
            </c:marker>
            <c:bubble3D val="0"/>
            <c:spPr>
              <a:ln w="19050" cap="rnd">
                <a:solidFill>
                  <a:schemeClr val="accent1"/>
                </a:solidFill>
                <a:round/>
              </a:ln>
              <a:effectLst/>
            </c:spPr>
            <c:extLst>
              <c:ext xmlns:c16="http://schemas.microsoft.com/office/drawing/2014/chart" uri="{C3380CC4-5D6E-409C-BE32-E72D297353CC}">
                <c16:uniqueId val="{00000001-5280-4191-81AA-F58244C19AEE}"/>
              </c:ext>
            </c:extLst>
          </c:dPt>
          <c:dLbls>
            <c:dLbl>
              <c:idx val="0"/>
              <c:tx>
                <c:rich>
                  <a:bodyPr/>
                  <a:lstStyle/>
                  <a:p>
                    <a:fld id="{F457C428-5FE6-4571-9A71-C74964CC046B}" type="XVALUE">
                      <a:rPr lang="en-US" b="1"/>
                      <a:pPr/>
                      <a:t>[]</a:t>
                    </a:fld>
                    <a:r>
                      <a:rPr lang="en-US" baseline="0"/>
                      <a:t>; </a:t>
                    </a:r>
                    <a:fld id="{481B6CF1-F652-4EEB-B4B7-6F9A67ED017B}" type="YVALUE">
                      <a:rPr lang="en-US" b="1" baseline="0"/>
                      <a:pPr/>
                      <a:t>[]</a:t>
                    </a:fld>
                    <a:endParaRPr lang="en-US" baseline="0"/>
                  </a:p>
                </c:rich>
              </c:tx>
              <c:dLblPos val="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1-5280-4191-81AA-F58244C19AEE}"/>
                </c:ext>
              </c:extLst>
            </c:dLbl>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HL sharp L corner (trans)'!$C$65</c:f>
              <c:numCache>
                <c:formatCode>General</c:formatCode>
                <c:ptCount val="1"/>
                <c:pt idx="0">
                  <c:v>1000</c:v>
                </c:pt>
              </c:numCache>
            </c:numRef>
          </c:xVal>
          <c:yVal>
            <c:numRef>
              <c:f>'FTV HL sharp L corner (trans)'!$D$65</c:f>
              <c:numCache>
                <c:formatCode>General</c:formatCode>
                <c:ptCount val="1"/>
                <c:pt idx="0">
                  <c:v>1000</c:v>
                </c:pt>
              </c:numCache>
            </c:numRef>
          </c:yVal>
          <c:smooth val="0"/>
          <c:extLst>
            <c:ext xmlns:c16="http://schemas.microsoft.com/office/drawing/2014/chart" uri="{C3380CC4-5D6E-409C-BE32-E72D297353CC}">
              <c16:uniqueId val="{00000002-5280-4191-81AA-F58244C19AEE}"/>
            </c:ext>
          </c:extLst>
        </c:ser>
        <c:ser>
          <c:idx val="1"/>
          <c:order val="1"/>
          <c:tx>
            <c:v>Limits</c:v>
          </c:tx>
          <c:spPr>
            <a:ln w="19050" cap="rnd">
              <a:solidFill>
                <a:schemeClr val="accent2"/>
              </a:solidFill>
              <a:round/>
            </a:ln>
            <a:effectLst/>
          </c:spPr>
          <c:marker>
            <c:symbol val="diamond"/>
            <c:size val="5"/>
            <c:spPr>
              <a:solidFill>
                <a:schemeClr val="accent2"/>
              </a:solidFill>
              <a:ln w="9525">
                <a:solidFill>
                  <a:schemeClr val="accent2"/>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HL sharp L corner (trans)'!$C$69:$C$74</c:f>
              <c:numCache>
                <c:formatCode>General</c:formatCode>
                <c:ptCount val="6"/>
                <c:pt idx="0">
                  <c:v>300</c:v>
                </c:pt>
                <c:pt idx="1">
                  <c:v>300</c:v>
                </c:pt>
                <c:pt idx="2">
                  <c:v>1000</c:v>
                </c:pt>
                <c:pt idx="3">
                  <c:v>2000</c:v>
                </c:pt>
                <c:pt idx="4">
                  <c:v>2000</c:v>
                </c:pt>
                <c:pt idx="5">
                  <c:v>300</c:v>
                </c:pt>
              </c:numCache>
            </c:numRef>
          </c:xVal>
          <c:yVal>
            <c:numRef>
              <c:f>'FTV HL sharp L corner (trans)'!$D$69:$D$74</c:f>
              <c:numCache>
                <c:formatCode>General</c:formatCode>
                <c:ptCount val="6"/>
                <c:pt idx="0">
                  <c:v>300</c:v>
                </c:pt>
                <c:pt idx="1">
                  <c:v>2000</c:v>
                </c:pt>
                <c:pt idx="2">
                  <c:v>2000</c:v>
                </c:pt>
                <c:pt idx="3">
                  <c:v>1000</c:v>
                </c:pt>
                <c:pt idx="4">
                  <c:v>300</c:v>
                </c:pt>
                <c:pt idx="5">
                  <c:v>300</c:v>
                </c:pt>
              </c:numCache>
            </c:numRef>
          </c:yVal>
          <c:smooth val="0"/>
          <c:extLst>
            <c:ext xmlns:c16="http://schemas.microsoft.com/office/drawing/2014/chart" uri="{C3380CC4-5D6E-409C-BE32-E72D297353CC}">
              <c16:uniqueId val="{00000003-5280-4191-81AA-F58244C19AEE}"/>
            </c:ext>
          </c:extLst>
        </c:ser>
        <c:dLbls>
          <c:showLegendKey val="0"/>
          <c:showVal val="0"/>
          <c:showCatName val="0"/>
          <c:showSerName val="0"/>
          <c:showPercent val="0"/>
          <c:showBubbleSize val="0"/>
        </c:dLbls>
        <c:axId val="943585919"/>
        <c:axId val="943587839"/>
      </c:scatterChart>
      <c:valAx>
        <c:axId val="943585919"/>
        <c:scaling>
          <c:orientation val="minMax"/>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crossBetween val="midCat"/>
      </c:valAx>
      <c:valAx>
        <c:axId val="943587839"/>
        <c:scaling>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radarChart>
        <c:radarStyle val="filled"/>
        <c:varyColors val="0"/>
        <c:ser>
          <c:idx val="1"/>
          <c:order val="1"/>
          <c:tx>
            <c:v>Limit min</c:v>
          </c:tx>
          <c:spPr>
            <a:solidFill>
              <a:schemeClr val="accent2"/>
            </a:solidFill>
            <a:ln>
              <a:noFill/>
            </a:ln>
            <a:effectLst/>
          </c:spPr>
          <c:cat>
            <c:strRef>
              <c:f>'FTV HL sharp U corner (trans)'!$C$64:$E$64</c:f>
              <c:strCache>
                <c:ptCount val="3"/>
                <c:pt idx="0">
                  <c:v>A [mm]</c:v>
                </c:pt>
                <c:pt idx="1">
                  <c:v>B [mm]</c:v>
                </c:pt>
                <c:pt idx="2">
                  <c:v>C [mm]</c:v>
                </c:pt>
              </c:strCache>
            </c:strRef>
          </c:cat>
          <c:val>
            <c:numRef>
              <c:f>'FTV HL sharp U corner (trans)'!$C$66:$E$66</c:f>
              <c:numCache>
                <c:formatCode>General</c:formatCode>
                <c:ptCount val="3"/>
                <c:pt idx="0">
                  <c:v>270</c:v>
                </c:pt>
                <c:pt idx="1">
                  <c:v>540</c:v>
                </c:pt>
                <c:pt idx="2">
                  <c:v>270</c:v>
                </c:pt>
              </c:numCache>
            </c:numRef>
          </c:val>
          <c:extLst>
            <c:ext xmlns:c16="http://schemas.microsoft.com/office/drawing/2014/chart" uri="{C3380CC4-5D6E-409C-BE32-E72D297353CC}">
              <c16:uniqueId val="{00000000-14C5-455C-B11F-D2124905298F}"/>
            </c:ext>
          </c:extLst>
        </c:ser>
        <c:dLbls>
          <c:showLegendKey val="0"/>
          <c:showVal val="0"/>
          <c:showCatName val="0"/>
          <c:showSerName val="0"/>
          <c:showPercent val="0"/>
          <c:showBubbleSize val="0"/>
        </c:dLbls>
        <c:axId val="943585919"/>
        <c:axId val="943587839"/>
      </c:radarChart>
      <c:radarChart>
        <c:radarStyle val="marker"/>
        <c:varyColors val="0"/>
        <c:ser>
          <c:idx val="0"/>
          <c:order val="0"/>
          <c:tx>
            <c:v>U-corner</c:v>
          </c:tx>
          <c:spPr>
            <a:ln w="19050" cap="rnd">
              <a:solidFill>
                <a:schemeClr val="accent1">
                  <a:alpha val="99000"/>
                </a:schemeClr>
              </a:solidFill>
              <a:round/>
            </a:ln>
            <a:effectLst/>
          </c:spPr>
          <c:marker>
            <c:symbol val="circle"/>
            <c:size val="8"/>
            <c:spPr>
              <a:solidFill>
                <a:schemeClr val="accent1"/>
              </a:solidFill>
              <a:ln w="9525" cap="sq">
                <a:solidFill>
                  <a:schemeClr val="accent1"/>
                </a:solidFill>
                <a:round/>
              </a:ln>
              <a:effectLst/>
            </c:spPr>
          </c:marker>
          <c:dPt>
            <c:idx val="1"/>
            <c:marker>
              <c:symbol val="circle"/>
              <c:size val="8"/>
              <c:spPr>
                <a:solidFill>
                  <a:schemeClr val="accent1"/>
                </a:solidFill>
                <a:ln w="9525" cap="sq">
                  <a:solidFill>
                    <a:schemeClr val="accent1"/>
                  </a:solidFill>
                  <a:round/>
                </a:ln>
                <a:effectLst/>
              </c:spPr>
            </c:marker>
            <c:bubble3D val="0"/>
            <c:spPr>
              <a:ln w="19050" cap="rnd">
                <a:solidFill>
                  <a:schemeClr val="accent1">
                    <a:alpha val="99000"/>
                  </a:schemeClr>
                </a:solidFill>
                <a:round/>
              </a:ln>
              <a:effectLst/>
            </c:spPr>
            <c:extLst>
              <c:ext xmlns:c16="http://schemas.microsoft.com/office/drawing/2014/chart" uri="{C3380CC4-5D6E-409C-BE32-E72D297353CC}">
                <c16:uniqueId val="{00000002-14C5-455C-B11F-D2124905298F}"/>
              </c:ext>
            </c:extLst>
          </c:dPt>
          <c:dLbls>
            <c:spPr>
              <a:noFill/>
              <a:ln>
                <a:noFill/>
              </a:ln>
              <a:effectLst/>
            </c:spPr>
            <c:txPr>
              <a:bodyPr rot="0" spcFirstLastPara="1" vertOverflow="clip" horzOverflow="clip" vert="horz" wrap="square" lIns="36576" tIns="18288" rIns="36576" bIns="18288"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a:noFill/>
                  <a:ln>
                    <a:noFill/>
                  </a:ln>
                </c15:spPr>
                <c15:showLeaderLines val="0"/>
              </c:ext>
            </c:extLst>
          </c:dLbls>
          <c:cat>
            <c:strRef>
              <c:f>'FTV HL sharp U corner (trans)'!$C$64:$E$64</c:f>
              <c:strCache>
                <c:ptCount val="3"/>
                <c:pt idx="0">
                  <c:v>A [mm]</c:v>
                </c:pt>
                <c:pt idx="1">
                  <c:v>B [mm]</c:v>
                </c:pt>
                <c:pt idx="2">
                  <c:v>C [mm]</c:v>
                </c:pt>
              </c:strCache>
            </c:strRef>
          </c:cat>
          <c:val>
            <c:numRef>
              <c:f>'FTV HL sharp U corner (trans)'!$C$65:$E$65</c:f>
              <c:numCache>
                <c:formatCode>General</c:formatCode>
                <c:ptCount val="3"/>
                <c:pt idx="0">
                  <c:v>800</c:v>
                </c:pt>
                <c:pt idx="1">
                  <c:v>800</c:v>
                </c:pt>
                <c:pt idx="2">
                  <c:v>800</c:v>
                </c:pt>
              </c:numCache>
            </c:numRef>
          </c:val>
          <c:extLst>
            <c:ext xmlns:c16="http://schemas.microsoft.com/office/drawing/2014/chart" uri="{C3380CC4-5D6E-409C-BE32-E72D297353CC}">
              <c16:uniqueId val="{00000003-14C5-455C-B11F-D2124905298F}"/>
            </c:ext>
          </c:extLst>
        </c:ser>
        <c:ser>
          <c:idx val="2"/>
          <c:order val="2"/>
          <c:tx>
            <c:v>Limit max</c:v>
          </c:tx>
          <c:spPr>
            <a:ln w="19050" cap="rnd">
              <a:solidFill>
                <a:srgbClr val="FFC000"/>
              </a:solidFill>
              <a:round/>
            </a:ln>
            <a:effectLst/>
          </c:spPr>
          <c:marker>
            <c:symbol val="circle"/>
            <c:size val="5"/>
            <c:spPr>
              <a:solidFill>
                <a:schemeClr val="accent4"/>
              </a:solidFill>
              <a:ln w="9525">
                <a:solidFill>
                  <a:srgbClr val="FFC000"/>
                </a:solidFill>
              </a:ln>
              <a:effectLst/>
            </c:spPr>
          </c:marker>
          <c:cat>
            <c:strRef>
              <c:f>'FTV HL sharp U corner (trans)'!$C$64:$E$64</c:f>
              <c:strCache>
                <c:ptCount val="3"/>
                <c:pt idx="0">
                  <c:v>A [mm]</c:v>
                </c:pt>
                <c:pt idx="1">
                  <c:v>B [mm]</c:v>
                </c:pt>
                <c:pt idx="2">
                  <c:v>C [mm]</c:v>
                </c:pt>
              </c:strCache>
            </c:strRef>
          </c:cat>
          <c:val>
            <c:numRef>
              <c:f>'FTV HL sharp U corner (trans)'!$C$67:$E$67</c:f>
              <c:numCache>
                <c:formatCode>General</c:formatCode>
                <c:ptCount val="3"/>
                <c:pt idx="0">
                  <c:v>1000</c:v>
                </c:pt>
                <c:pt idx="1">
                  <c:v>1000</c:v>
                </c:pt>
                <c:pt idx="2">
                  <c:v>1000</c:v>
                </c:pt>
              </c:numCache>
            </c:numRef>
          </c:val>
          <c:extLst>
            <c:ext xmlns:c16="http://schemas.microsoft.com/office/drawing/2014/chart" uri="{C3380CC4-5D6E-409C-BE32-E72D297353CC}">
              <c16:uniqueId val="{00000004-14C5-455C-B11F-D2124905298F}"/>
            </c:ext>
          </c:extLst>
        </c:ser>
        <c:dLbls>
          <c:showLegendKey val="0"/>
          <c:showVal val="0"/>
          <c:showCatName val="0"/>
          <c:showSerName val="0"/>
          <c:showPercent val="0"/>
          <c:showBubbleSize val="0"/>
        </c:dLbls>
        <c:axId val="943585919"/>
        <c:axId val="943587839"/>
      </c:radarChart>
      <c:catAx>
        <c:axId val="943585919"/>
        <c:scaling>
          <c:orientation val="minMax"/>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auto val="1"/>
        <c:lblAlgn val="ctr"/>
        <c:lblOffset val="100"/>
        <c:noMultiLvlLbl val="0"/>
      </c:catAx>
      <c:valAx>
        <c:axId val="943587839"/>
        <c:scaling>
          <c:orientation val="minMax"/>
        </c:scaling>
        <c:delete val="0"/>
        <c:axPos val="l"/>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out"/>
        <c:minorTickMark val="none"/>
        <c:tickLblPos val="none"/>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scatterChart>
        <c:scatterStyle val="lineMarker"/>
        <c:varyColors val="0"/>
        <c:ser>
          <c:idx val="0"/>
          <c:order val="0"/>
          <c:tx>
            <c:v>L-Corner</c:v>
          </c:tx>
          <c:spPr>
            <a:ln w="19050" cap="rnd">
              <a:solidFill>
                <a:schemeClr val="accent1"/>
              </a:solidFill>
              <a:round/>
            </a:ln>
            <a:effectLst/>
          </c:spPr>
          <c:marker>
            <c:symbol val="diamond"/>
            <c:size val="8"/>
            <c:spPr>
              <a:solidFill>
                <a:schemeClr val="accent1"/>
              </a:solidFill>
              <a:ln w="9525">
                <a:solidFill>
                  <a:schemeClr val="accent1"/>
                </a:solidFill>
              </a:ln>
              <a:effectLst/>
            </c:spPr>
          </c:marker>
          <c:dPt>
            <c:idx val="0"/>
            <c:marker>
              <c:symbol val="diamond"/>
              <c:size val="8"/>
              <c:spPr>
                <a:solidFill>
                  <a:schemeClr val="accent1"/>
                </a:solidFill>
                <a:ln w="9525">
                  <a:solidFill>
                    <a:schemeClr val="accent1"/>
                  </a:solidFill>
                </a:ln>
                <a:effectLst/>
              </c:spPr>
            </c:marker>
            <c:bubble3D val="0"/>
            <c:spPr>
              <a:ln w="19050" cap="rnd">
                <a:solidFill>
                  <a:schemeClr val="accent1"/>
                </a:solidFill>
                <a:round/>
              </a:ln>
              <a:effectLst/>
            </c:spPr>
            <c:extLst>
              <c:ext xmlns:c16="http://schemas.microsoft.com/office/drawing/2014/chart" uri="{C3380CC4-5D6E-409C-BE32-E72D297353CC}">
                <c16:uniqueId val="{00000001-F025-4C57-B064-60E49BB92632}"/>
              </c:ext>
            </c:extLst>
          </c:dPt>
          <c:dLbls>
            <c:dLbl>
              <c:idx val="0"/>
              <c:tx>
                <c:rich>
                  <a:bodyPr/>
                  <a:lstStyle/>
                  <a:p>
                    <a:fld id="{F457C428-5FE6-4571-9A71-C74964CC046B}" type="XVALUE">
                      <a:rPr lang="en-US" b="1"/>
                      <a:pPr/>
                      <a:t>[]</a:t>
                    </a:fld>
                    <a:r>
                      <a:rPr lang="en-US" baseline="0"/>
                      <a:t>; </a:t>
                    </a:r>
                    <a:fld id="{481B6CF1-F652-4EEB-B4B7-6F9A67ED017B}" type="YVALUE">
                      <a:rPr lang="en-US" b="1" baseline="0"/>
                      <a:pPr/>
                      <a:t>[]</a:t>
                    </a:fld>
                    <a:endParaRPr lang="en-US" baseline="0"/>
                  </a:p>
                </c:rich>
              </c:tx>
              <c:dLblPos val="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1-F025-4C57-B064-60E49BB92632}"/>
                </c:ext>
              </c:extLst>
            </c:dLbl>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HL L corner (longi)_Cut'!$C$65</c:f>
              <c:numCache>
                <c:formatCode>General</c:formatCode>
                <c:ptCount val="1"/>
                <c:pt idx="0">
                  <c:v>400</c:v>
                </c:pt>
              </c:numCache>
            </c:numRef>
          </c:xVal>
          <c:yVal>
            <c:numRef>
              <c:f>'FTV HL L corner (longi)_Cut'!$D$65</c:f>
              <c:numCache>
                <c:formatCode>General</c:formatCode>
                <c:ptCount val="1"/>
                <c:pt idx="0">
                  <c:v>400</c:v>
                </c:pt>
              </c:numCache>
            </c:numRef>
          </c:yVal>
          <c:smooth val="0"/>
          <c:extLst>
            <c:ext xmlns:c16="http://schemas.microsoft.com/office/drawing/2014/chart" uri="{C3380CC4-5D6E-409C-BE32-E72D297353CC}">
              <c16:uniqueId val="{00000002-F025-4C57-B064-60E49BB92632}"/>
            </c:ext>
          </c:extLst>
        </c:ser>
        <c:ser>
          <c:idx val="1"/>
          <c:order val="1"/>
          <c:tx>
            <c:v>Limits</c:v>
          </c:tx>
          <c:spPr>
            <a:ln w="19050" cap="rnd">
              <a:solidFill>
                <a:schemeClr val="accent2"/>
              </a:solidFill>
              <a:round/>
            </a:ln>
            <a:effectLst/>
          </c:spPr>
          <c:marker>
            <c:symbol val="diamond"/>
            <c:size val="5"/>
            <c:spPr>
              <a:solidFill>
                <a:schemeClr val="accent2"/>
              </a:solidFill>
              <a:ln w="9525">
                <a:solidFill>
                  <a:schemeClr val="accent2"/>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HL L corner (longi)_Cut'!$C$69:$C$72</c:f>
              <c:numCache>
                <c:formatCode>General</c:formatCode>
                <c:ptCount val="4"/>
                <c:pt idx="0">
                  <c:v>300</c:v>
                </c:pt>
                <c:pt idx="1">
                  <c:v>300</c:v>
                </c:pt>
                <c:pt idx="2">
                  <c:v>640</c:v>
                </c:pt>
                <c:pt idx="3">
                  <c:v>300</c:v>
                </c:pt>
              </c:numCache>
            </c:numRef>
          </c:xVal>
          <c:yVal>
            <c:numRef>
              <c:f>'FTV HL L corner (longi)_Cut'!$D$69:$D$72</c:f>
              <c:numCache>
                <c:formatCode>General</c:formatCode>
                <c:ptCount val="4"/>
                <c:pt idx="0">
                  <c:v>300</c:v>
                </c:pt>
                <c:pt idx="1">
                  <c:v>640</c:v>
                </c:pt>
                <c:pt idx="2">
                  <c:v>300</c:v>
                </c:pt>
                <c:pt idx="3">
                  <c:v>300</c:v>
                </c:pt>
              </c:numCache>
            </c:numRef>
          </c:yVal>
          <c:smooth val="0"/>
          <c:extLst>
            <c:ext xmlns:c16="http://schemas.microsoft.com/office/drawing/2014/chart" uri="{C3380CC4-5D6E-409C-BE32-E72D297353CC}">
              <c16:uniqueId val="{00000003-F025-4C57-B064-60E49BB92632}"/>
            </c:ext>
          </c:extLst>
        </c:ser>
        <c:dLbls>
          <c:showLegendKey val="0"/>
          <c:showVal val="0"/>
          <c:showCatName val="0"/>
          <c:showSerName val="0"/>
          <c:showPercent val="0"/>
          <c:showBubbleSize val="0"/>
        </c:dLbls>
        <c:axId val="943585919"/>
        <c:axId val="943587839"/>
      </c:scatterChart>
      <c:valAx>
        <c:axId val="943585919"/>
        <c:scaling>
          <c:orientation val="minMax"/>
          <c:min val="20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crossBetween val="midCat"/>
        <c:majorUnit val="100"/>
      </c:valAx>
      <c:valAx>
        <c:axId val="943587839"/>
        <c:scaling>
          <c:orientation val="minMax"/>
          <c:min val="20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midCat"/>
        <c:majorUnit val="100"/>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scatterChart>
        <c:scatterStyle val="lineMarker"/>
        <c:varyColors val="0"/>
        <c:ser>
          <c:idx val="0"/>
          <c:order val="0"/>
          <c:tx>
            <c:v>L-Corner</c:v>
          </c:tx>
          <c:spPr>
            <a:ln w="19050" cap="rnd">
              <a:solidFill>
                <a:schemeClr val="accent1"/>
              </a:solidFill>
              <a:round/>
            </a:ln>
            <a:effectLst/>
          </c:spPr>
          <c:marker>
            <c:symbol val="diamond"/>
            <c:size val="8"/>
            <c:spPr>
              <a:solidFill>
                <a:schemeClr val="accent1"/>
              </a:solidFill>
              <a:ln w="9525">
                <a:solidFill>
                  <a:schemeClr val="accent1"/>
                </a:solidFill>
              </a:ln>
              <a:effectLst/>
            </c:spPr>
          </c:marker>
          <c:dPt>
            <c:idx val="0"/>
            <c:marker>
              <c:symbol val="diamond"/>
              <c:size val="8"/>
              <c:spPr>
                <a:solidFill>
                  <a:schemeClr val="accent1"/>
                </a:solidFill>
                <a:ln w="9525">
                  <a:solidFill>
                    <a:schemeClr val="accent1"/>
                  </a:solidFill>
                </a:ln>
                <a:effectLst/>
              </c:spPr>
            </c:marker>
            <c:bubble3D val="0"/>
            <c:spPr>
              <a:ln w="19050" cap="rnd">
                <a:solidFill>
                  <a:schemeClr val="accent1"/>
                </a:solidFill>
                <a:round/>
              </a:ln>
              <a:effectLst/>
            </c:spPr>
            <c:extLst>
              <c:ext xmlns:c16="http://schemas.microsoft.com/office/drawing/2014/chart" uri="{C3380CC4-5D6E-409C-BE32-E72D297353CC}">
                <c16:uniqueId val="{00000001-5CDE-44AC-A323-F286340B0140}"/>
              </c:ext>
            </c:extLst>
          </c:dPt>
          <c:dLbls>
            <c:dLbl>
              <c:idx val="0"/>
              <c:tx>
                <c:rich>
                  <a:bodyPr/>
                  <a:lstStyle/>
                  <a:p>
                    <a:fld id="{F457C428-5FE6-4571-9A71-C74964CC046B}" type="XVALUE">
                      <a:rPr lang="en-US" b="1"/>
                      <a:pPr/>
                      <a:t>[]</a:t>
                    </a:fld>
                    <a:r>
                      <a:rPr lang="en-US" baseline="0"/>
                      <a:t>; </a:t>
                    </a:r>
                    <a:fld id="{481B6CF1-F652-4EEB-B4B7-6F9A67ED017B}" type="YVALUE">
                      <a:rPr lang="en-US" b="1" baseline="0"/>
                      <a:pPr/>
                      <a:t>[]</a:t>
                    </a:fld>
                    <a:endParaRPr lang="en-US" baseline="0"/>
                  </a:p>
                </c:rich>
              </c:tx>
              <c:dLblPos val="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1-5CDE-44AC-A323-F286340B0140}"/>
                </c:ext>
              </c:extLst>
            </c:dLbl>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HL L corner (longi)_Full'!$C$65</c:f>
              <c:numCache>
                <c:formatCode>General</c:formatCode>
                <c:ptCount val="1"/>
                <c:pt idx="0">
                  <c:v>400</c:v>
                </c:pt>
              </c:numCache>
            </c:numRef>
          </c:xVal>
          <c:yVal>
            <c:numRef>
              <c:f>'FTV HL L corner (longi)_Full'!$D$65</c:f>
              <c:numCache>
                <c:formatCode>General</c:formatCode>
                <c:ptCount val="1"/>
                <c:pt idx="0">
                  <c:v>600</c:v>
                </c:pt>
              </c:numCache>
            </c:numRef>
          </c:yVal>
          <c:smooth val="0"/>
          <c:extLst>
            <c:ext xmlns:c16="http://schemas.microsoft.com/office/drawing/2014/chart" uri="{C3380CC4-5D6E-409C-BE32-E72D297353CC}">
              <c16:uniqueId val="{00000002-5CDE-44AC-A323-F286340B0140}"/>
            </c:ext>
          </c:extLst>
        </c:ser>
        <c:ser>
          <c:idx val="1"/>
          <c:order val="1"/>
          <c:tx>
            <c:v>Limits</c:v>
          </c:tx>
          <c:spPr>
            <a:ln w="19050" cap="rnd">
              <a:solidFill>
                <a:schemeClr val="accent2"/>
              </a:solidFill>
              <a:round/>
            </a:ln>
            <a:effectLst/>
          </c:spPr>
          <c:marker>
            <c:symbol val="diamond"/>
            <c:size val="5"/>
            <c:spPr>
              <a:solidFill>
                <a:schemeClr val="accent2"/>
              </a:solidFill>
              <a:ln w="9525">
                <a:solidFill>
                  <a:schemeClr val="accent2"/>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HL L corner (longi)_Full'!$C$69:$C$72</c:f>
              <c:numCache>
                <c:formatCode>General</c:formatCode>
                <c:ptCount val="4"/>
                <c:pt idx="1">
                  <c:v>300</c:v>
                </c:pt>
                <c:pt idx="2">
                  <c:v>700</c:v>
                </c:pt>
              </c:numCache>
            </c:numRef>
          </c:xVal>
          <c:yVal>
            <c:numRef>
              <c:f>'FTV HL L corner (longi)_Full'!$D$69:$D$72</c:f>
              <c:numCache>
                <c:formatCode>General</c:formatCode>
                <c:ptCount val="4"/>
                <c:pt idx="1">
                  <c:v>700</c:v>
                </c:pt>
                <c:pt idx="2">
                  <c:v>300</c:v>
                </c:pt>
              </c:numCache>
            </c:numRef>
          </c:yVal>
          <c:smooth val="0"/>
          <c:extLst>
            <c:ext xmlns:c16="http://schemas.microsoft.com/office/drawing/2014/chart" uri="{C3380CC4-5D6E-409C-BE32-E72D297353CC}">
              <c16:uniqueId val="{00000003-5CDE-44AC-A323-F286340B0140}"/>
            </c:ext>
          </c:extLst>
        </c:ser>
        <c:dLbls>
          <c:showLegendKey val="0"/>
          <c:showVal val="0"/>
          <c:showCatName val="0"/>
          <c:showSerName val="0"/>
          <c:showPercent val="0"/>
          <c:showBubbleSize val="0"/>
        </c:dLbls>
        <c:axId val="943585919"/>
        <c:axId val="943587839"/>
      </c:scatterChart>
      <c:valAx>
        <c:axId val="943585919"/>
        <c:scaling>
          <c:orientation val="minMax"/>
          <c:min val="20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crossBetween val="midCat"/>
        <c:majorUnit val="100"/>
      </c:valAx>
      <c:valAx>
        <c:axId val="943587839"/>
        <c:scaling>
          <c:orientation val="minMax"/>
          <c:min val="20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midCat"/>
        <c:majorUnit val="100"/>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scatterChart>
        <c:scatterStyle val="lineMarker"/>
        <c:varyColors val="0"/>
        <c:ser>
          <c:idx val="0"/>
          <c:order val="0"/>
          <c:tx>
            <c:v>L-Corner</c:v>
          </c:tx>
          <c:spPr>
            <a:ln w="19050" cap="rnd">
              <a:solidFill>
                <a:schemeClr val="accent1"/>
              </a:solidFill>
              <a:round/>
            </a:ln>
            <a:effectLst/>
          </c:spPr>
          <c:marker>
            <c:symbol val="diamond"/>
            <c:size val="8"/>
            <c:spPr>
              <a:solidFill>
                <a:schemeClr val="accent1"/>
              </a:solidFill>
              <a:ln w="9525">
                <a:solidFill>
                  <a:schemeClr val="accent1"/>
                </a:solidFill>
              </a:ln>
              <a:effectLst/>
            </c:spPr>
          </c:marker>
          <c:dPt>
            <c:idx val="0"/>
            <c:marker>
              <c:symbol val="diamond"/>
              <c:size val="8"/>
              <c:spPr>
                <a:solidFill>
                  <a:schemeClr val="accent1"/>
                </a:solidFill>
                <a:ln w="9525">
                  <a:solidFill>
                    <a:schemeClr val="accent1"/>
                  </a:solidFill>
                </a:ln>
                <a:effectLst/>
              </c:spPr>
            </c:marker>
            <c:bubble3D val="0"/>
            <c:spPr>
              <a:ln w="19050" cap="rnd">
                <a:solidFill>
                  <a:schemeClr val="accent1"/>
                </a:solidFill>
                <a:round/>
              </a:ln>
              <a:effectLst/>
            </c:spPr>
            <c:extLst>
              <c:ext xmlns:c16="http://schemas.microsoft.com/office/drawing/2014/chart" uri="{C3380CC4-5D6E-409C-BE32-E72D297353CC}">
                <c16:uniqueId val="{00000001-3A30-4114-AD20-45128960FDCB}"/>
              </c:ext>
            </c:extLst>
          </c:dPt>
          <c:dLbls>
            <c:dLbl>
              <c:idx val="0"/>
              <c:tx>
                <c:rich>
                  <a:bodyPr/>
                  <a:lstStyle/>
                  <a:p>
                    <a:fld id="{F457C428-5FE6-4571-9A71-C74964CC046B}" type="XVALUE">
                      <a:rPr lang="en-US" b="1"/>
                      <a:pPr/>
                      <a:t>[]</a:t>
                    </a:fld>
                    <a:r>
                      <a:rPr lang="en-US" baseline="0"/>
                      <a:t>; </a:t>
                    </a:r>
                    <a:fld id="{481B6CF1-F652-4EEB-B4B7-6F9A67ED017B}" type="YVALUE">
                      <a:rPr lang="en-US" b="1" baseline="0"/>
                      <a:pPr/>
                      <a:t>[]</a:t>
                    </a:fld>
                    <a:endParaRPr lang="en-US" baseline="0"/>
                  </a:p>
                </c:rich>
              </c:tx>
              <c:dLblPos val="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1-3A30-4114-AD20-45128960FDCB}"/>
                </c:ext>
              </c:extLst>
            </c:dLbl>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HL round L corner (longi)'!$C$66</c:f>
              <c:numCache>
                <c:formatCode>General</c:formatCode>
                <c:ptCount val="1"/>
                <c:pt idx="0">
                  <c:v>400</c:v>
                </c:pt>
              </c:numCache>
            </c:numRef>
          </c:xVal>
          <c:yVal>
            <c:numRef>
              <c:f>'FTV HL round L corner (longi)'!$D$66</c:f>
              <c:numCache>
                <c:formatCode>General</c:formatCode>
                <c:ptCount val="1"/>
                <c:pt idx="0">
                  <c:v>400</c:v>
                </c:pt>
              </c:numCache>
            </c:numRef>
          </c:yVal>
          <c:smooth val="0"/>
          <c:extLst>
            <c:ext xmlns:c16="http://schemas.microsoft.com/office/drawing/2014/chart" uri="{C3380CC4-5D6E-409C-BE32-E72D297353CC}">
              <c16:uniqueId val="{00000002-3A30-4114-AD20-45128960FDCB}"/>
            </c:ext>
          </c:extLst>
        </c:ser>
        <c:ser>
          <c:idx val="1"/>
          <c:order val="1"/>
          <c:tx>
            <c:v>Limits</c:v>
          </c:tx>
          <c:spPr>
            <a:ln w="19050" cap="rnd">
              <a:solidFill>
                <a:schemeClr val="accent2"/>
              </a:solidFill>
              <a:round/>
            </a:ln>
            <a:effectLst/>
          </c:spPr>
          <c:marker>
            <c:symbol val="diamond"/>
            <c:size val="5"/>
            <c:spPr>
              <a:solidFill>
                <a:schemeClr val="accent2"/>
              </a:solidFill>
              <a:ln w="9525">
                <a:solidFill>
                  <a:schemeClr val="accent2"/>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HL round L corner (longi)'!$C$70:$C$73</c:f>
              <c:numCache>
                <c:formatCode>General</c:formatCode>
                <c:ptCount val="4"/>
                <c:pt idx="0">
                  <c:v>300</c:v>
                </c:pt>
                <c:pt idx="1">
                  <c:v>300</c:v>
                </c:pt>
                <c:pt idx="2">
                  <c:v>640</c:v>
                </c:pt>
                <c:pt idx="3">
                  <c:v>300</c:v>
                </c:pt>
              </c:numCache>
            </c:numRef>
          </c:xVal>
          <c:yVal>
            <c:numRef>
              <c:f>'FTV HL round L corner (longi)'!$D$70:$D$73</c:f>
              <c:numCache>
                <c:formatCode>General</c:formatCode>
                <c:ptCount val="4"/>
                <c:pt idx="0">
                  <c:v>300</c:v>
                </c:pt>
                <c:pt idx="1">
                  <c:v>640</c:v>
                </c:pt>
                <c:pt idx="2">
                  <c:v>300</c:v>
                </c:pt>
                <c:pt idx="3">
                  <c:v>300</c:v>
                </c:pt>
              </c:numCache>
            </c:numRef>
          </c:yVal>
          <c:smooth val="0"/>
          <c:extLst>
            <c:ext xmlns:c16="http://schemas.microsoft.com/office/drawing/2014/chart" uri="{C3380CC4-5D6E-409C-BE32-E72D297353CC}">
              <c16:uniqueId val="{00000003-3A30-4114-AD20-45128960FDCB}"/>
            </c:ext>
          </c:extLst>
        </c:ser>
        <c:dLbls>
          <c:showLegendKey val="0"/>
          <c:showVal val="0"/>
          <c:showCatName val="0"/>
          <c:showSerName val="0"/>
          <c:showPercent val="0"/>
          <c:showBubbleSize val="0"/>
        </c:dLbls>
        <c:axId val="943585919"/>
        <c:axId val="943587839"/>
      </c:scatterChart>
      <c:valAx>
        <c:axId val="943585919"/>
        <c:scaling>
          <c:orientation val="minMax"/>
          <c:min val="20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crossBetween val="midCat"/>
        <c:majorUnit val="100"/>
      </c:valAx>
      <c:valAx>
        <c:axId val="943587839"/>
        <c:scaling>
          <c:orientation val="minMax"/>
          <c:min val="20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midCat"/>
        <c:majorUnit val="100"/>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radarChart>
        <c:radarStyle val="filled"/>
        <c:varyColors val="0"/>
        <c:ser>
          <c:idx val="1"/>
          <c:order val="1"/>
          <c:tx>
            <c:v>Limit min</c:v>
          </c:tx>
          <c:spPr>
            <a:solidFill>
              <a:schemeClr val="accent2"/>
            </a:solidFill>
            <a:ln>
              <a:noFill/>
            </a:ln>
            <a:effectLst/>
          </c:spPr>
          <c:cat>
            <c:strRef>
              <c:f>'FTV HL round U corner (longi)'!$C$64:$E$64</c:f>
              <c:strCache>
                <c:ptCount val="3"/>
                <c:pt idx="0">
                  <c:v>A [mm]</c:v>
                </c:pt>
                <c:pt idx="1">
                  <c:v>B [mm]</c:v>
                </c:pt>
                <c:pt idx="2">
                  <c:v>C [mm]</c:v>
                </c:pt>
              </c:strCache>
            </c:strRef>
          </c:cat>
          <c:val>
            <c:numRef>
              <c:f>'FTV HL round U corner (longi)'!$C$66:$E$66</c:f>
              <c:numCache>
                <c:formatCode>General</c:formatCode>
                <c:ptCount val="3"/>
                <c:pt idx="0">
                  <c:v>250</c:v>
                </c:pt>
                <c:pt idx="1">
                  <c:v>500</c:v>
                </c:pt>
                <c:pt idx="2">
                  <c:v>250</c:v>
                </c:pt>
              </c:numCache>
            </c:numRef>
          </c:val>
          <c:extLst>
            <c:ext xmlns:c16="http://schemas.microsoft.com/office/drawing/2014/chart" uri="{C3380CC4-5D6E-409C-BE32-E72D297353CC}">
              <c16:uniqueId val="{00000000-DB32-44B8-956A-85F3B00891CB}"/>
            </c:ext>
          </c:extLst>
        </c:ser>
        <c:dLbls>
          <c:showLegendKey val="0"/>
          <c:showVal val="0"/>
          <c:showCatName val="0"/>
          <c:showSerName val="0"/>
          <c:showPercent val="0"/>
          <c:showBubbleSize val="0"/>
        </c:dLbls>
        <c:axId val="943585919"/>
        <c:axId val="943587839"/>
      </c:radarChart>
      <c:radarChart>
        <c:radarStyle val="marker"/>
        <c:varyColors val="0"/>
        <c:ser>
          <c:idx val="0"/>
          <c:order val="0"/>
          <c:tx>
            <c:v>U-Corner</c:v>
          </c:tx>
          <c:spPr>
            <a:ln w="19050" cap="rnd">
              <a:solidFill>
                <a:schemeClr val="accent1"/>
              </a:solidFill>
              <a:round/>
            </a:ln>
            <a:effectLst/>
          </c:spPr>
          <c:marker>
            <c:symbol val="circle"/>
            <c:size val="8"/>
            <c:spPr>
              <a:solidFill>
                <a:schemeClr val="accent1"/>
              </a:solidFill>
              <a:ln w="9525">
                <a:solidFill>
                  <a:schemeClr val="accent1"/>
                </a:solidFill>
              </a:ln>
              <a:effectLst/>
            </c:spPr>
          </c:marker>
          <c:dPt>
            <c:idx val="1"/>
            <c:marker>
              <c:symbol val="circle"/>
              <c:size val="8"/>
              <c:spPr>
                <a:solidFill>
                  <a:schemeClr val="accent1"/>
                </a:solidFill>
                <a:ln w="9525">
                  <a:solidFill>
                    <a:schemeClr val="accent1"/>
                  </a:solidFill>
                </a:ln>
                <a:effectLst/>
              </c:spPr>
            </c:marker>
            <c:bubble3D val="0"/>
            <c:spPr>
              <a:ln w="19050" cap="rnd">
                <a:solidFill>
                  <a:schemeClr val="accent1"/>
                </a:solidFill>
                <a:round/>
              </a:ln>
              <a:effectLst/>
            </c:spPr>
            <c:extLst>
              <c:ext xmlns:c16="http://schemas.microsoft.com/office/drawing/2014/chart" uri="{C3380CC4-5D6E-409C-BE32-E72D297353CC}">
                <c16:uniqueId val="{00000002-DB32-44B8-956A-85F3B00891CB}"/>
              </c:ext>
            </c:extLst>
          </c:dPt>
          <c:dLbls>
            <c:spPr>
              <a:noFill/>
              <a:ln>
                <a:noFill/>
              </a:ln>
              <a:effectLst/>
            </c:spPr>
            <c:txPr>
              <a:bodyPr rot="0" spcFirstLastPara="1" vertOverflow="clip" horzOverflow="clip" vert="horz" wrap="square" lIns="36576" tIns="18288" rIns="36576" bIns="18288"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a:noFill/>
                  <a:ln>
                    <a:noFill/>
                  </a:ln>
                </c15:spPr>
                <c15:showLeaderLines val="0"/>
              </c:ext>
            </c:extLst>
          </c:dLbls>
          <c:cat>
            <c:strRef>
              <c:f>'FTV HL round U corner (longi)'!$C$64:$E$64</c:f>
              <c:strCache>
                <c:ptCount val="3"/>
                <c:pt idx="0">
                  <c:v>A [mm]</c:v>
                </c:pt>
                <c:pt idx="1">
                  <c:v>B [mm]</c:v>
                </c:pt>
                <c:pt idx="2">
                  <c:v>C [mm]</c:v>
                </c:pt>
              </c:strCache>
            </c:strRef>
          </c:cat>
          <c:val>
            <c:numRef>
              <c:f>'FTV HL round U corner (longi)'!$C$65:$E$65</c:f>
              <c:numCache>
                <c:formatCode>General</c:formatCode>
                <c:ptCount val="3"/>
                <c:pt idx="0">
                  <c:v>250</c:v>
                </c:pt>
                <c:pt idx="1">
                  <c:v>500</c:v>
                </c:pt>
                <c:pt idx="2">
                  <c:v>250</c:v>
                </c:pt>
              </c:numCache>
            </c:numRef>
          </c:val>
          <c:extLst>
            <c:ext xmlns:c16="http://schemas.microsoft.com/office/drawing/2014/chart" uri="{C3380CC4-5D6E-409C-BE32-E72D297353CC}">
              <c16:uniqueId val="{00000003-DB32-44B8-956A-85F3B00891CB}"/>
            </c:ext>
          </c:extLst>
        </c:ser>
        <c:ser>
          <c:idx val="2"/>
          <c:order val="2"/>
          <c:tx>
            <c:v>Limit max</c:v>
          </c:tx>
          <c:spPr>
            <a:ln w="19050" cap="rnd">
              <a:solidFill>
                <a:srgbClr val="FFC000"/>
              </a:solidFill>
              <a:round/>
            </a:ln>
            <a:effectLst/>
          </c:spPr>
          <c:marker>
            <c:symbol val="circle"/>
            <c:size val="5"/>
            <c:spPr>
              <a:solidFill>
                <a:schemeClr val="accent4"/>
              </a:solidFill>
              <a:ln w="9525">
                <a:solidFill>
                  <a:srgbClr val="FFC000"/>
                </a:solidFill>
              </a:ln>
              <a:effectLst/>
            </c:spPr>
          </c:marker>
          <c:cat>
            <c:strRef>
              <c:f>'FTV HL round U corner (longi)'!$C$64:$E$64</c:f>
              <c:strCache>
                <c:ptCount val="3"/>
                <c:pt idx="0">
                  <c:v>A [mm]</c:v>
                </c:pt>
                <c:pt idx="1">
                  <c:v>B [mm]</c:v>
                </c:pt>
                <c:pt idx="2">
                  <c:v>C [mm]</c:v>
                </c:pt>
              </c:strCache>
            </c:strRef>
          </c:cat>
          <c:val>
            <c:numRef>
              <c:f>'FTV HL round U corner (longi)'!$C$67:$E$67</c:f>
              <c:numCache>
                <c:formatCode>General</c:formatCode>
                <c:ptCount val="3"/>
                <c:pt idx="0">
                  <c:v>290</c:v>
                </c:pt>
                <c:pt idx="1">
                  <c:v>540</c:v>
                </c:pt>
                <c:pt idx="2">
                  <c:v>290</c:v>
                </c:pt>
              </c:numCache>
            </c:numRef>
          </c:val>
          <c:extLst>
            <c:ext xmlns:c16="http://schemas.microsoft.com/office/drawing/2014/chart" uri="{C3380CC4-5D6E-409C-BE32-E72D297353CC}">
              <c16:uniqueId val="{00000004-DB32-44B8-956A-85F3B00891CB}"/>
            </c:ext>
          </c:extLst>
        </c:ser>
        <c:dLbls>
          <c:showLegendKey val="0"/>
          <c:showVal val="0"/>
          <c:showCatName val="0"/>
          <c:showSerName val="0"/>
          <c:showPercent val="0"/>
          <c:showBubbleSize val="0"/>
        </c:dLbls>
        <c:axId val="943585919"/>
        <c:axId val="943587839"/>
      </c:radarChart>
      <c:catAx>
        <c:axId val="943585919"/>
        <c:scaling>
          <c:orientation val="minMax"/>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auto val="1"/>
        <c:lblAlgn val="ctr"/>
        <c:lblOffset val="100"/>
        <c:noMultiLvlLbl val="0"/>
      </c:catAx>
      <c:valAx>
        <c:axId val="943587839"/>
        <c:scaling>
          <c:orientation val="minMax"/>
        </c:scaling>
        <c:delete val="0"/>
        <c:axPos val="l"/>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out"/>
        <c:minorTickMark val="none"/>
        <c:tickLblPos val="none"/>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gif"/><Relationship Id="rId5" Type="http://schemas.openxmlformats.org/officeDocument/2006/relationships/image" Target="../media/image5.gif"/><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3" Type="http://schemas.openxmlformats.org/officeDocument/2006/relationships/image" Target="../media/image9.jpeg"/><Relationship Id="rId2" Type="http://schemas.openxmlformats.org/officeDocument/2006/relationships/image" Target="../media/image2.png"/><Relationship Id="rId1" Type="http://schemas.openxmlformats.org/officeDocument/2006/relationships/image" Target="../media/image8.png"/></Relationships>
</file>

<file path=xl/drawings/_rels/drawing3.xml.rels><?xml version="1.0" encoding="UTF-8" standalone="yes"?>
<Relationships xmlns="http://schemas.openxmlformats.org/package/2006/relationships"><Relationship Id="rId3" Type="http://schemas.openxmlformats.org/officeDocument/2006/relationships/image" Target="../media/image11.png"/><Relationship Id="rId7" Type="http://schemas.openxmlformats.org/officeDocument/2006/relationships/image" Target="../media/image4.jpeg"/><Relationship Id="rId2" Type="http://schemas.openxmlformats.org/officeDocument/2006/relationships/image" Target="../media/image10.png"/><Relationship Id="rId1" Type="http://schemas.openxmlformats.org/officeDocument/2006/relationships/chart" Target="../charts/chart1.xml"/><Relationship Id="rId6" Type="http://schemas.openxmlformats.org/officeDocument/2006/relationships/image" Target="../media/image14.png"/><Relationship Id="rId5" Type="http://schemas.openxmlformats.org/officeDocument/2006/relationships/image" Target="../media/image13.png"/><Relationship Id="rId4" Type="http://schemas.openxmlformats.org/officeDocument/2006/relationships/image" Target="../media/image12.png"/></Relationships>
</file>

<file path=xl/drawings/_rels/drawing4.xml.rels><?xml version="1.0" encoding="UTF-8" standalone="yes"?>
<Relationships xmlns="http://schemas.openxmlformats.org/package/2006/relationships"><Relationship Id="rId3" Type="http://schemas.openxmlformats.org/officeDocument/2006/relationships/image" Target="../media/image15.png"/><Relationship Id="rId7" Type="http://schemas.openxmlformats.org/officeDocument/2006/relationships/image" Target="../media/image4.jpeg"/><Relationship Id="rId2" Type="http://schemas.openxmlformats.org/officeDocument/2006/relationships/image" Target="../media/image10.png"/><Relationship Id="rId1" Type="http://schemas.openxmlformats.org/officeDocument/2006/relationships/chart" Target="../charts/chart2.xml"/><Relationship Id="rId6" Type="http://schemas.openxmlformats.org/officeDocument/2006/relationships/image" Target="../media/image18.png"/><Relationship Id="rId5" Type="http://schemas.openxmlformats.org/officeDocument/2006/relationships/image" Target="../media/image17.png"/><Relationship Id="rId4" Type="http://schemas.openxmlformats.org/officeDocument/2006/relationships/image" Target="../media/image16.png"/></Relationships>
</file>

<file path=xl/drawings/_rels/drawing5.xml.rels><?xml version="1.0" encoding="UTF-8" standalone="yes"?>
<Relationships xmlns="http://schemas.openxmlformats.org/package/2006/relationships"><Relationship Id="rId3" Type="http://schemas.openxmlformats.org/officeDocument/2006/relationships/image" Target="../media/image19.png"/><Relationship Id="rId7" Type="http://schemas.openxmlformats.org/officeDocument/2006/relationships/image" Target="../media/image4.jpeg"/><Relationship Id="rId2" Type="http://schemas.openxmlformats.org/officeDocument/2006/relationships/image" Target="../media/image10.png"/><Relationship Id="rId1" Type="http://schemas.openxmlformats.org/officeDocument/2006/relationships/chart" Target="../charts/chart3.xml"/><Relationship Id="rId6" Type="http://schemas.openxmlformats.org/officeDocument/2006/relationships/image" Target="../media/image22.png"/><Relationship Id="rId5" Type="http://schemas.openxmlformats.org/officeDocument/2006/relationships/image" Target="../media/image21.png"/><Relationship Id="rId4" Type="http://schemas.openxmlformats.org/officeDocument/2006/relationships/image" Target="../media/image20.png"/></Relationships>
</file>

<file path=xl/drawings/_rels/drawing6.xml.rels><?xml version="1.0" encoding="UTF-8" standalone="yes"?>
<Relationships xmlns="http://schemas.openxmlformats.org/package/2006/relationships"><Relationship Id="rId3" Type="http://schemas.openxmlformats.org/officeDocument/2006/relationships/image" Target="../media/image19.png"/><Relationship Id="rId7" Type="http://schemas.openxmlformats.org/officeDocument/2006/relationships/image" Target="../media/image4.jpeg"/><Relationship Id="rId2" Type="http://schemas.openxmlformats.org/officeDocument/2006/relationships/image" Target="../media/image10.png"/><Relationship Id="rId1" Type="http://schemas.openxmlformats.org/officeDocument/2006/relationships/chart" Target="../charts/chart4.xml"/><Relationship Id="rId6" Type="http://schemas.openxmlformats.org/officeDocument/2006/relationships/image" Target="../media/image24.png"/><Relationship Id="rId5" Type="http://schemas.openxmlformats.org/officeDocument/2006/relationships/image" Target="../media/image23.png"/><Relationship Id="rId4" Type="http://schemas.openxmlformats.org/officeDocument/2006/relationships/image" Target="../media/image20.png"/></Relationships>
</file>

<file path=xl/drawings/_rels/drawing7.xml.rels><?xml version="1.0" encoding="UTF-8" standalone="yes"?>
<Relationships xmlns="http://schemas.openxmlformats.org/package/2006/relationships"><Relationship Id="rId8" Type="http://schemas.openxmlformats.org/officeDocument/2006/relationships/image" Target="../media/image4.jpeg"/><Relationship Id="rId3" Type="http://schemas.openxmlformats.org/officeDocument/2006/relationships/image" Target="../media/image10.png"/><Relationship Id="rId7" Type="http://schemas.openxmlformats.org/officeDocument/2006/relationships/image" Target="../media/image29.png"/><Relationship Id="rId2" Type="http://schemas.openxmlformats.org/officeDocument/2006/relationships/image" Target="../media/image25.png"/><Relationship Id="rId1" Type="http://schemas.openxmlformats.org/officeDocument/2006/relationships/chart" Target="../charts/chart5.xml"/><Relationship Id="rId6" Type="http://schemas.openxmlformats.org/officeDocument/2006/relationships/image" Target="../media/image28.png"/><Relationship Id="rId5" Type="http://schemas.openxmlformats.org/officeDocument/2006/relationships/image" Target="../media/image27.png"/><Relationship Id="rId4" Type="http://schemas.openxmlformats.org/officeDocument/2006/relationships/image" Target="../media/image26.png"/></Relationships>
</file>

<file path=xl/drawings/_rels/drawing8.xml.rels><?xml version="1.0" encoding="UTF-8" standalone="yes"?>
<Relationships xmlns="http://schemas.openxmlformats.org/package/2006/relationships"><Relationship Id="rId8" Type="http://schemas.openxmlformats.org/officeDocument/2006/relationships/image" Target="../media/image4.jpeg"/><Relationship Id="rId3" Type="http://schemas.openxmlformats.org/officeDocument/2006/relationships/image" Target="../media/image10.png"/><Relationship Id="rId7" Type="http://schemas.openxmlformats.org/officeDocument/2006/relationships/image" Target="../media/image32.png"/><Relationship Id="rId2" Type="http://schemas.openxmlformats.org/officeDocument/2006/relationships/image" Target="../media/image25.png"/><Relationship Id="rId1" Type="http://schemas.openxmlformats.org/officeDocument/2006/relationships/chart" Target="../charts/chart6.xml"/><Relationship Id="rId6" Type="http://schemas.openxmlformats.org/officeDocument/2006/relationships/image" Target="../media/image31.png"/><Relationship Id="rId5" Type="http://schemas.openxmlformats.org/officeDocument/2006/relationships/image" Target="../media/image30.png"/><Relationship Id="rId4" Type="http://schemas.openxmlformats.org/officeDocument/2006/relationships/image" Target="../media/image1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56</xdr:row>
      <xdr:rowOff>76202</xdr:rowOff>
    </xdr:from>
    <xdr:to>
      <xdr:col>10</xdr:col>
      <xdr:colOff>167779</xdr:colOff>
      <xdr:row>77</xdr:row>
      <xdr:rowOff>143792</xdr:rowOff>
    </xdr:to>
    <xdr:pic>
      <xdr:nvPicPr>
        <xdr:cNvPr id="3" name="Picture 2">
          <a:extLst>
            <a:ext uri="{FF2B5EF4-FFF2-40B4-BE49-F238E27FC236}">
              <a16:creationId xmlns:a16="http://schemas.microsoft.com/office/drawing/2014/main" id="{9A4EAC2F-9383-4BD6-B491-4617F8C36A32}"/>
            </a:ext>
          </a:extLst>
        </xdr:cNvPr>
        <xdr:cNvPicPr>
          <a:picLocks noChangeAspect="1"/>
        </xdr:cNvPicPr>
      </xdr:nvPicPr>
      <xdr:blipFill>
        <a:blip xmlns:r="http://schemas.openxmlformats.org/officeDocument/2006/relationships" r:embed="rId1"/>
        <a:stretch>
          <a:fillRect/>
        </a:stretch>
      </xdr:blipFill>
      <xdr:spPr>
        <a:xfrm>
          <a:off x="0" y="10391777"/>
          <a:ext cx="8235454" cy="3868065"/>
        </a:xfrm>
        <a:prstGeom prst="rect">
          <a:avLst/>
        </a:prstGeom>
      </xdr:spPr>
    </xdr:pic>
    <xdr:clientData/>
  </xdr:twoCellAnchor>
  <xdr:twoCellAnchor editAs="oneCell">
    <xdr:from>
      <xdr:col>0</xdr:col>
      <xdr:colOff>0</xdr:colOff>
      <xdr:row>41</xdr:row>
      <xdr:rowOff>123825</xdr:rowOff>
    </xdr:from>
    <xdr:to>
      <xdr:col>10</xdr:col>
      <xdr:colOff>134350</xdr:colOff>
      <xdr:row>55</xdr:row>
      <xdr:rowOff>104774</xdr:rowOff>
    </xdr:to>
    <xdr:pic>
      <xdr:nvPicPr>
        <xdr:cNvPr id="4" name="Picture 3">
          <a:extLst>
            <a:ext uri="{FF2B5EF4-FFF2-40B4-BE49-F238E27FC236}">
              <a16:creationId xmlns:a16="http://schemas.microsoft.com/office/drawing/2014/main" id="{4C4863AC-F241-41F1-83E3-7E86038CC8E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t="366" b="366"/>
        <a:stretch/>
      </xdr:blipFill>
      <xdr:spPr>
        <a:xfrm>
          <a:off x="0" y="7724775"/>
          <a:ext cx="8202025" cy="2514599"/>
        </a:xfrm>
        <a:prstGeom prst="rect">
          <a:avLst/>
        </a:prstGeom>
      </xdr:spPr>
    </xdr:pic>
    <xdr:clientData/>
  </xdr:twoCellAnchor>
  <xdr:twoCellAnchor editAs="oneCell">
    <xdr:from>
      <xdr:col>4</xdr:col>
      <xdr:colOff>633989</xdr:colOff>
      <xdr:row>5</xdr:row>
      <xdr:rowOff>19050</xdr:rowOff>
    </xdr:from>
    <xdr:to>
      <xdr:col>11</xdr:col>
      <xdr:colOff>138324</xdr:colOff>
      <xdr:row>40</xdr:row>
      <xdr:rowOff>104775</xdr:rowOff>
    </xdr:to>
    <xdr:pic>
      <xdr:nvPicPr>
        <xdr:cNvPr id="5" name="Picture 4">
          <a:extLst>
            <a:ext uri="{FF2B5EF4-FFF2-40B4-BE49-F238E27FC236}">
              <a16:creationId xmlns:a16="http://schemas.microsoft.com/office/drawing/2014/main" id="{E8FC63DA-6C43-4A60-9DFD-80C892673142}"/>
            </a:ext>
          </a:extLst>
        </xdr:cNvPr>
        <xdr:cNvPicPr>
          <a:picLocks noChangeAspect="1"/>
        </xdr:cNvPicPr>
      </xdr:nvPicPr>
      <xdr:blipFill rotWithShape="1">
        <a:blip xmlns:r="http://schemas.openxmlformats.org/officeDocument/2006/relationships" r:embed="rId3"/>
        <a:srcRect b="35745"/>
        <a:stretch/>
      </xdr:blipFill>
      <xdr:spPr>
        <a:xfrm>
          <a:off x="4586864" y="1104900"/>
          <a:ext cx="4304935" cy="6419850"/>
        </a:xfrm>
        <a:prstGeom prst="rect">
          <a:avLst/>
        </a:prstGeom>
      </xdr:spPr>
    </xdr:pic>
    <xdr:clientData/>
  </xdr:twoCellAnchor>
  <xdr:twoCellAnchor>
    <xdr:from>
      <xdr:col>11</xdr:col>
      <xdr:colOff>409575</xdr:colOff>
      <xdr:row>5</xdr:row>
      <xdr:rowOff>133350</xdr:rowOff>
    </xdr:from>
    <xdr:to>
      <xdr:col>14</xdr:col>
      <xdr:colOff>638175</xdr:colOff>
      <xdr:row>15</xdr:row>
      <xdr:rowOff>66675</xdr:rowOff>
    </xdr:to>
    <xdr:pic>
      <xdr:nvPicPr>
        <xdr:cNvPr id="7" name="Picture 6">
          <a:extLst>
            <a:ext uri="{FF2B5EF4-FFF2-40B4-BE49-F238E27FC236}">
              <a16:creationId xmlns:a16="http://schemas.microsoft.com/office/drawing/2014/main" id="{82ACF9E8-44A6-7D8B-EA78-74DFFFAC4668}"/>
            </a:ext>
          </a:extLst>
        </xdr:cNvPr>
        <xdr:cNvPicPr>
          <a:picLocks noChangeAspect="1"/>
        </xdr:cNvPicPr>
      </xdr:nvPicPr>
      <xdr:blipFill rotWithShape="1">
        <a:blip xmlns:r="http://schemas.openxmlformats.org/officeDocument/2006/relationships" r:embed="rId3"/>
        <a:srcRect l="50670" t="65386" r="8306" b="21137"/>
        <a:stretch/>
      </xdr:blipFill>
      <xdr:spPr>
        <a:xfrm>
          <a:off x="9163050" y="1219200"/>
          <a:ext cx="2286000" cy="1743075"/>
        </a:xfrm>
        <a:prstGeom prst="rect">
          <a:avLst/>
        </a:prstGeom>
      </xdr:spPr>
    </xdr:pic>
    <xdr:clientData/>
  </xdr:twoCellAnchor>
  <xdr:twoCellAnchor editAs="oneCell">
    <xdr:from>
      <xdr:col>0</xdr:col>
      <xdr:colOff>0</xdr:colOff>
      <xdr:row>0</xdr:row>
      <xdr:rowOff>0</xdr:rowOff>
    </xdr:from>
    <xdr:to>
      <xdr:col>1</xdr:col>
      <xdr:colOff>323850</xdr:colOff>
      <xdr:row>3</xdr:row>
      <xdr:rowOff>104194</xdr:rowOff>
    </xdr:to>
    <xdr:pic>
      <xdr:nvPicPr>
        <xdr:cNvPr id="9" name="Picture 8">
          <a:extLst>
            <a:ext uri="{FF2B5EF4-FFF2-40B4-BE49-F238E27FC236}">
              <a16:creationId xmlns:a16="http://schemas.microsoft.com/office/drawing/2014/main" id="{8F06B4F0-06D5-4637-801E-F397DFCB9725}"/>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twoCellAnchor editAs="oneCell">
    <xdr:from>
      <xdr:col>0</xdr:col>
      <xdr:colOff>0</xdr:colOff>
      <xdr:row>97</xdr:row>
      <xdr:rowOff>152400</xdr:rowOff>
    </xdr:from>
    <xdr:to>
      <xdr:col>14</xdr:col>
      <xdr:colOff>137077</xdr:colOff>
      <xdr:row>122</xdr:row>
      <xdr:rowOff>118772</xdr:rowOff>
    </xdr:to>
    <xdr:pic>
      <xdr:nvPicPr>
        <xdr:cNvPr id="10" name="Picture 9">
          <a:extLst>
            <a:ext uri="{FF2B5EF4-FFF2-40B4-BE49-F238E27FC236}">
              <a16:creationId xmlns:a16="http://schemas.microsoft.com/office/drawing/2014/main" id="{BF8F1141-266D-4C2D-805F-53439C9FB6C7}"/>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18640425"/>
          <a:ext cx="10947952" cy="4490747"/>
        </a:xfrm>
        <a:prstGeom prst="rect">
          <a:avLst/>
        </a:prstGeom>
      </xdr:spPr>
    </xdr:pic>
    <xdr:clientData/>
  </xdr:twoCellAnchor>
  <xdr:twoCellAnchor editAs="oneCell">
    <xdr:from>
      <xdr:col>0</xdr:col>
      <xdr:colOff>0</xdr:colOff>
      <xdr:row>129</xdr:row>
      <xdr:rowOff>133350</xdr:rowOff>
    </xdr:from>
    <xdr:to>
      <xdr:col>14</xdr:col>
      <xdr:colOff>142792</xdr:colOff>
      <xdr:row>162</xdr:row>
      <xdr:rowOff>35367</xdr:rowOff>
    </xdr:to>
    <xdr:pic>
      <xdr:nvPicPr>
        <xdr:cNvPr id="11" name="Picture 10">
          <a:extLst>
            <a:ext uri="{FF2B5EF4-FFF2-40B4-BE49-F238E27FC236}">
              <a16:creationId xmlns:a16="http://schemas.microsoft.com/office/drawing/2014/main" id="{6D45E643-0A08-4311-8F42-51FC99F2D77A}"/>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24431625"/>
          <a:ext cx="10953667" cy="5874192"/>
        </a:xfrm>
        <a:prstGeom prst="rect">
          <a:avLst/>
        </a:prstGeom>
      </xdr:spPr>
    </xdr:pic>
    <xdr:clientData/>
  </xdr:twoCellAnchor>
  <xdr:twoCellAnchor editAs="oneCell">
    <xdr:from>
      <xdr:col>0</xdr:col>
      <xdr:colOff>0</xdr:colOff>
      <xdr:row>4</xdr:row>
      <xdr:rowOff>104774</xdr:rowOff>
    </xdr:from>
    <xdr:to>
      <xdr:col>3</xdr:col>
      <xdr:colOff>320385</xdr:colOff>
      <xdr:row>40</xdr:row>
      <xdr:rowOff>142875</xdr:rowOff>
    </xdr:to>
    <xdr:pic>
      <xdr:nvPicPr>
        <xdr:cNvPr id="12" name="Slika 28">
          <a:extLst>
            <a:ext uri="{FF2B5EF4-FFF2-40B4-BE49-F238E27FC236}">
              <a16:creationId xmlns:a16="http://schemas.microsoft.com/office/drawing/2014/main" id="{618A84FB-90ED-4D67-91FD-32C6C2E34E54}"/>
            </a:ext>
          </a:extLst>
        </xdr:cNvPr>
        <xdr:cNvPicPr>
          <a:picLocks noChangeAspect="1"/>
        </xdr:cNvPicPr>
      </xdr:nvPicPr>
      <xdr:blipFill rotWithShape="1">
        <a:blip xmlns:r="http://schemas.openxmlformats.org/officeDocument/2006/relationships" r:embed="rId7"/>
        <a:srcRect l="33794" t="8570" r="33707" b="248"/>
        <a:stretch/>
      </xdr:blipFill>
      <xdr:spPr>
        <a:xfrm>
          <a:off x="0" y="1009649"/>
          <a:ext cx="3587460" cy="6553201"/>
        </a:xfrm>
        <a:prstGeom prst="rect">
          <a:avLst/>
        </a:prstGeom>
        <a:ln>
          <a:solidFill>
            <a:schemeClr val="bg2"/>
          </a:solid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403410</xdr:colOff>
      <xdr:row>3</xdr:row>
      <xdr:rowOff>123265</xdr:rowOff>
    </xdr:from>
    <xdr:to>
      <xdr:col>10</xdr:col>
      <xdr:colOff>196265</xdr:colOff>
      <xdr:row>17</xdr:row>
      <xdr:rowOff>168088</xdr:rowOff>
    </xdr:to>
    <xdr:pic>
      <xdr:nvPicPr>
        <xdr:cNvPr id="3" name="Picture 2">
          <a:extLst>
            <a:ext uri="{FF2B5EF4-FFF2-40B4-BE49-F238E27FC236}">
              <a16:creationId xmlns:a16="http://schemas.microsoft.com/office/drawing/2014/main" id="{BFFE3BC8-FCC6-472D-A6BC-C2268C195C9C}"/>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 t="56442" r="328" b="225"/>
        <a:stretch/>
      </xdr:blipFill>
      <xdr:spPr>
        <a:xfrm>
          <a:off x="3664322" y="683559"/>
          <a:ext cx="5675943" cy="2667000"/>
        </a:xfrm>
        <a:prstGeom prst="rect">
          <a:avLst/>
        </a:prstGeom>
      </xdr:spPr>
    </xdr:pic>
    <xdr:clientData/>
  </xdr:twoCellAnchor>
  <xdr:twoCellAnchor editAs="oneCell">
    <xdr:from>
      <xdr:col>10</xdr:col>
      <xdr:colOff>1</xdr:colOff>
      <xdr:row>40</xdr:row>
      <xdr:rowOff>1</xdr:rowOff>
    </xdr:from>
    <xdr:to>
      <xdr:col>18</xdr:col>
      <xdr:colOff>32042</xdr:colOff>
      <xdr:row>53</xdr:row>
      <xdr:rowOff>118964</xdr:rowOff>
    </xdr:to>
    <xdr:pic>
      <xdr:nvPicPr>
        <xdr:cNvPr id="5" name="Picture 4">
          <a:extLst>
            <a:ext uri="{FF2B5EF4-FFF2-40B4-BE49-F238E27FC236}">
              <a16:creationId xmlns:a16="http://schemas.microsoft.com/office/drawing/2014/main" id="{A4E12934-3084-4685-8750-CAEACD1EB86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t="366" b="366"/>
        <a:stretch/>
      </xdr:blipFill>
      <xdr:spPr>
        <a:xfrm>
          <a:off x="9065560" y="6757148"/>
          <a:ext cx="8021835" cy="2460993"/>
        </a:xfrm>
        <a:prstGeom prst="rect">
          <a:avLst/>
        </a:prstGeom>
      </xdr:spPr>
    </xdr:pic>
    <xdr:clientData/>
  </xdr:twoCellAnchor>
  <xdr:twoCellAnchor editAs="oneCell">
    <xdr:from>
      <xdr:col>0</xdr:col>
      <xdr:colOff>0</xdr:colOff>
      <xdr:row>0</xdr:row>
      <xdr:rowOff>0</xdr:rowOff>
    </xdr:from>
    <xdr:to>
      <xdr:col>1</xdr:col>
      <xdr:colOff>322169</xdr:colOff>
      <xdr:row>3</xdr:row>
      <xdr:rowOff>88506</xdr:rowOff>
    </xdr:to>
    <xdr:pic>
      <xdr:nvPicPr>
        <xdr:cNvPr id="4" name="Picture 3">
          <a:extLst>
            <a:ext uri="{FF2B5EF4-FFF2-40B4-BE49-F238E27FC236}">
              <a16:creationId xmlns:a16="http://schemas.microsoft.com/office/drawing/2014/main" id="{C6E3FA10-8BF9-4656-9736-CF7F22985325}"/>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1344705</xdr:colOff>
      <xdr:row>68</xdr:row>
      <xdr:rowOff>1679</xdr:rowOff>
    </xdr:from>
    <xdr:to>
      <xdr:col>7</xdr:col>
      <xdr:colOff>256499</xdr:colOff>
      <xdr:row>90</xdr:row>
      <xdr:rowOff>17208</xdr:rowOff>
    </xdr:to>
    <xdr:graphicFrame macro="">
      <xdr:nvGraphicFramePr>
        <xdr:cNvPr id="5" name="Chart 4">
          <a:extLst>
            <a:ext uri="{FF2B5EF4-FFF2-40B4-BE49-F238E27FC236}">
              <a16:creationId xmlns:a16="http://schemas.microsoft.com/office/drawing/2014/main" id="{9444CC00-A6A2-444A-8614-101754207CC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13</xdr:col>
      <xdr:colOff>914400</xdr:colOff>
      <xdr:row>7</xdr:row>
      <xdr:rowOff>17791</xdr:rowOff>
    </xdr:from>
    <xdr:to>
      <xdr:col>16</xdr:col>
      <xdr:colOff>771525</xdr:colOff>
      <xdr:row>16</xdr:row>
      <xdr:rowOff>189857</xdr:rowOff>
    </xdr:to>
    <xdr:pic>
      <xdr:nvPicPr>
        <xdr:cNvPr id="3" name="Picture 2">
          <a:extLst>
            <a:ext uri="{FF2B5EF4-FFF2-40B4-BE49-F238E27FC236}">
              <a16:creationId xmlns:a16="http://schemas.microsoft.com/office/drawing/2014/main" id="{A931DF81-9998-406B-8D9C-B10AA9971C40}"/>
            </a:ext>
          </a:extLst>
        </xdr:cNvPr>
        <xdr:cNvPicPr>
          <a:picLocks noChangeAspect="1"/>
        </xdr:cNvPicPr>
      </xdr:nvPicPr>
      <xdr:blipFill rotWithShape="1">
        <a:blip xmlns:r="http://schemas.openxmlformats.org/officeDocument/2006/relationships" r:embed="rId2"/>
        <a:srcRect t="14170" r="51248"/>
        <a:stretch/>
      </xdr:blipFill>
      <xdr:spPr>
        <a:xfrm>
          <a:off x="12430125" y="1341766"/>
          <a:ext cx="2438400" cy="1848466"/>
        </a:xfrm>
        <a:prstGeom prst="rect">
          <a:avLst/>
        </a:prstGeom>
      </xdr:spPr>
    </xdr:pic>
    <xdr:clientData/>
  </xdr:twoCellAnchor>
  <xdr:twoCellAnchor editAs="oneCell">
    <xdr:from>
      <xdr:col>3</xdr:col>
      <xdr:colOff>266700</xdr:colOff>
      <xdr:row>4</xdr:row>
      <xdr:rowOff>0</xdr:rowOff>
    </xdr:from>
    <xdr:to>
      <xdr:col>6</xdr:col>
      <xdr:colOff>581025</xdr:colOff>
      <xdr:row>17</xdr:row>
      <xdr:rowOff>11962</xdr:rowOff>
    </xdr:to>
    <xdr:pic>
      <xdr:nvPicPr>
        <xdr:cNvPr id="4" name="Picture 3">
          <a:extLst>
            <a:ext uri="{FF2B5EF4-FFF2-40B4-BE49-F238E27FC236}">
              <a16:creationId xmlns:a16="http://schemas.microsoft.com/office/drawing/2014/main" id="{DCE71BCF-E787-48D5-BFC0-E4E3CC3B1D7B}"/>
            </a:ext>
          </a:extLst>
        </xdr:cNvPr>
        <xdr:cNvPicPr>
          <a:picLocks noChangeAspect="1"/>
        </xdr:cNvPicPr>
      </xdr:nvPicPr>
      <xdr:blipFill>
        <a:blip xmlns:r="http://schemas.openxmlformats.org/officeDocument/2006/relationships" r:embed="rId3"/>
        <a:stretch>
          <a:fillRect/>
        </a:stretch>
      </xdr:blipFill>
      <xdr:spPr>
        <a:xfrm>
          <a:off x="3533775" y="752475"/>
          <a:ext cx="2743200" cy="2450362"/>
        </a:xfrm>
        <a:prstGeom prst="rect">
          <a:avLst/>
        </a:prstGeom>
      </xdr:spPr>
    </xdr:pic>
    <xdr:clientData/>
  </xdr:twoCellAnchor>
  <xdr:twoCellAnchor editAs="oneCell">
    <xdr:from>
      <xdr:col>6</xdr:col>
      <xdr:colOff>759079</xdr:colOff>
      <xdr:row>8</xdr:row>
      <xdr:rowOff>117230</xdr:rowOff>
    </xdr:from>
    <xdr:to>
      <xdr:col>10</xdr:col>
      <xdr:colOff>62278</xdr:colOff>
      <xdr:row>17</xdr:row>
      <xdr:rowOff>35713</xdr:rowOff>
    </xdr:to>
    <xdr:pic>
      <xdr:nvPicPr>
        <xdr:cNvPr id="6" name="Picture 5">
          <a:extLst>
            <a:ext uri="{FF2B5EF4-FFF2-40B4-BE49-F238E27FC236}">
              <a16:creationId xmlns:a16="http://schemas.microsoft.com/office/drawing/2014/main" id="{A9FE3EDE-FD08-4515-9AB7-B8B1F9144B11}"/>
            </a:ext>
          </a:extLst>
        </xdr:cNvPr>
        <xdr:cNvPicPr>
          <a:picLocks noChangeAspect="1"/>
        </xdr:cNvPicPr>
      </xdr:nvPicPr>
      <xdr:blipFill>
        <a:blip xmlns:r="http://schemas.openxmlformats.org/officeDocument/2006/relationships" r:embed="rId4"/>
        <a:stretch>
          <a:fillRect/>
        </a:stretch>
      </xdr:blipFill>
      <xdr:spPr>
        <a:xfrm>
          <a:off x="6455029" y="1631705"/>
          <a:ext cx="2646474" cy="1594883"/>
        </a:xfrm>
        <a:prstGeom prst="rect">
          <a:avLst/>
        </a:prstGeom>
      </xdr:spPr>
    </xdr:pic>
    <xdr:clientData/>
  </xdr:twoCellAnchor>
  <xdr:twoCellAnchor editAs="oneCell">
    <xdr:from>
      <xdr:col>10</xdr:col>
      <xdr:colOff>342900</xdr:colOff>
      <xdr:row>4</xdr:row>
      <xdr:rowOff>145996</xdr:rowOff>
    </xdr:from>
    <xdr:to>
      <xdr:col>13</xdr:col>
      <xdr:colOff>523875</xdr:colOff>
      <xdr:row>17</xdr:row>
      <xdr:rowOff>72759</xdr:rowOff>
    </xdr:to>
    <xdr:pic>
      <xdr:nvPicPr>
        <xdr:cNvPr id="7" name="Picture 6">
          <a:extLst>
            <a:ext uri="{FF2B5EF4-FFF2-40B4-BE49-F238E27FC236}">
              <a16:creationId xmlns:a16="http://schemas.microsoft.com/office/drawing/2014/main" id="{AABDD70C-0E63-4464-ABD7-E42C4AFBD7C3}"/>
            </a:ext>
          </a:extLst>
        </xdr:cNvPr>
        <xdr:cNvPicPr>
          <a:picLocks noChangeAspect="1"/>
        </xdr:cNvPicPr>
      </xdr:nvPicPr>
      <xdr:blipFill>
        <a:blip xmlns:r="http://schemas.openxmlformats.org/officeDocument/2006/relationships" r:embed="rId5"/>
        <a:stretch>
          <a:fillRect/>
        </a:stretch>
      </xdr:blipFill>
      <xdr:spPr>
        <a:xfrm>
          <a:off x="9277350" y="898471"/>
          <a:ext cx="2819400" cy="2365163"/>
        </a:xfrm>
        <a:prstGeom prst="rect">
          <a:avLst/>
        </a:prstGeom>
      </xdr:spPr>
    </xdr:pic>
    <xdr:clientData/>
  </xdr:twoCellAnchor>
  <xdr:twoCellAnchor editAs="oneCell">
    <xdr:from>
      <xdr:col>17</xdr:col>
      <xdr:colOff>66675</xdr:colOff>
      <xdr:row>10</xdr:row>
      <xdr:rowOff>47625</xdr:rowOff>
    </xdr:from>
    <xdr:to>
      <xdr:col>21</xdr:col>
      <xdr:colOff>60081</xdr:colOff>
      <xdr:row>17</xdr:row>
      <xdr:rowOff>88950</xdr:rowOff>
    </xdr:to>
    <xdr:pic>
      <xdr:nvPicPr>
        <xdr:cNvPr id="8" name="Picture 7">
          <a:extLst>
            <a:ext uri="{FF2B5EF4-FFF2-40B4-BE49-F238E27FC236}">
              <a16:creationId xmlns:a16="http://schemas.microsoft.com/office/drawing/2014/main" id="{051D34F7-6F73-4822-9933-47FFE9EB828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xdr:blipFill>
      <xdr:spPr>
        <a:xfrm>
          <a:off x="15125700" y="1933575"/>
          <a:ext cx="4451106" cy="1346250"/>
        </a:xfrm>
        <a:prstGeom prst="rect">
          <a:avLst/>
        </a:prstGeom>
      </xdr:spPr>
    </xdr:pic>
    <xdr:clientData/>
  </xdr:twoCellAnchor>
  <xdr:twoCellAnchor editAs="oneCell">
    <xdr:from>
      <xdr:col>0</xdr:col>
      <xdr:colOff>0</xdr:colOff>
      <xdr:row>0</xdr:row>
      <xdr:rowOff>0</xdr:rowOff>
    </xdr:from>
    <xdr:to>
      <xdr:col>1</xdr:col>
      <xdr:colOff>323850</xdr:colOff>
      <xdr:row>3</xdr:row>
      <xdr:rowOff>113719</xdr:rowOff>
    </xdr:to>
    <xdr:pic>
      <xdr:nvPicPr>
        <xdr:cNvPr id="9" name="Picture 8">
          <a:extLst>
            <a:ext uri="{FF2B5EF4-FFF2-40B4-BE49-F238E27FC236}">
              <a16:creationId xmlns:a16="http://schemas.microsoft.com/office/drawing/2014/main" id="{41DD3563-E4A4-4DEF-86D0-B8E925BD5701}"/>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67</xdr:row>
      <xdr:rowOff>0</xdr:rowOff>
    </xdr:from>
    <xdr:to>
      <xdr:col>7</xdr:col>
      <xdr:colOff>616500</xdr:colOff>
      <xdr:row>91</xdr:row>
      <xdr:rowOff>16941</xdr:rowOff>
    </xdr:to>
    <xdr:graphicFrame macro="">
      <xdr:nvGraphicFramePr>
        <xdr:cNvPr id="8" name="Chart 7">
          <a:extLst>
            <a:ext uri="{FF2B5EF4-FFF2-40B4-BE49-F238E27FC236}">
              <a16:creationId xmlns:a16="http://schemas.microsoft.com/office/drawing/2014/main" id="{1FC3022A-87FF-4DAE-8F90-E04D3A54F43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15</xdr:col>
      <xdr:colOff>214678</xdr:colOff>
      <xdr:row>6</xdr:row>
      <xdr:rowOff>95250</xdr:rowOff>
    </xdr:from>
    <xdr:to>
      <xdr:col>17</xdr:col>
      <xdr:colOff>807509</xdr:colOff>
      <xdr:row>16</xdr:row>
      <xdr:rowOff>180391</xdr:rowOff>
    </xdr:to>
    <xdr:pic>
      <xdr:nvPicPr>
        <xdr:cNvPr id="2" name="Picture 1">
          <a:extLst>
            <a:ext uri="{FF2B5EF4-FFF2-40B4-BE49-F238E27FC236}">
              <a16:creationId xmlns:a16="http://schemas.microsoft.com/office/drawing/2014/main" id="{A5901B03-3E89-444B-8B24-0D442EFDEA28}"/>
            </a:ext>
          </a:extLst>
        </xdr:cNvPr>
        <xdr:cNvPicPr>
          <a:picLocks noChangeAspect="1"/>
        </xdr:cNvPicPr>
      </xdr:nvPicPr>
      <xdr:blipFill rotWithShape="1">
        <a:blip xmlns:r="http://schemas.openxmlformats.org/officeDocument/2006/relationships" r:embed="rId2"/>
        <a:srcRect l="50869" t="6881" r="379"/>
        <a:stretch/>
      </xdr:blipFill>
      <xdr:spPr>
        <a:xfrm>
          <a:off x="13349653" y="1219200"/>
          <a:ext cx="2364481" cy="1952041"/>
        </a:xfrm>
        <a:prstGeom prst="rect">
          <a:avLst/>
        </a:prstGeom>
      </xdr:spPr>
    </xdr:pic>
    <xdr:clientData/>
  </xdr:twoCellAnchor>
  <xdr:twoCellAnchor editAs="oneCell">
    <xdr:from>
      <xdr:col>6</xdr:col>
      <xdr:colOff>749545</xdr:colOff>
      <xdr:row>3</xdr:row>
      <xdr:rowOff>178777</xdr:rowOff>
    </xdr:from>
    <xdr:to>
      <xdr:col>10</xdr:col>
      <xdr:colOff>12273</xdr:colOff>
      <xdr:row>8</xdr:row>
      <xdr:rowOff>188302</xdr:rowOff>
    </xdr:to>
    <xdr:pic>
      <xdr:nvPicPr>
        <xdr:cNvPr id="3" name="Picture 2">
          <a:extLst>
            <a:ext uri="{FF2B5EF4-FFF2-40B4-BE49-F238E27FC236}">
              <a16:creationId xmlns:a16="http://schemas.microsoft.com/office/drawing/2014/main" id="{5926C9DB-D217-4BB4-BE18-A91552927346}"/>
            </a:ext>
          </a:extLst>
        </xdr:cNvPr>
        <xdr:cNvPicPr>
          <a:picLocks noChangeAspect="1"/>
        </xdr:cNvPicPr>
      </xdr:nvPicPr>
      <xdr:blipFill rotWithShape="1">
        <a:blip xmlns:r="http://schemas.openxmlformats.org/officeDocument/2006/relationships" r:embed="rId3"/>
        <a:srcRect l="17940" t="11381" r="47444" b="72824"/>
        <a:stretch/>
      </xdr:blipFill>
      <xdr:spPr>
        <a:xfrm>
          <a:off x="6445495" y="740752"/>
          <a:ext cx="2501228" cy="952500"/>
        </a:xfrm>
        <a:prstGeom prst="rect">
          <a:avLst/>
        </a:prstGeom>
      </xdr:spPr>
    </xdr:pic>
    <xdr:clientData/>
  </xdr:twoCellAnchor>
  <xdr:twoCellAnchor editAs="oneCell">
    <xdr:from>
      <xdr:col>3</xdr:col>
      <xdr:colOff>219075</xdr:colOff>
      <xdr:row>3</xdr:row>
      <xdr:rowOff>171450</xdr:rowOff>
    </xdr:from>
    <xdr:to>
      <xdr:col>6</xdr:col>
      <xdr:colOff>519035</xdr:colOff>
      <xdr:row>17</xdr:row>
      <xdr:rowOff>0</xdr:rowOff>
    </xdr:to>
    <xdr:pic>
      <xdr:nvPicPr>
        <xdr:cNvPr id="5" name="Picture 4">
          <a:extLst>
            <a:ext uri="{FF2B5EF4-FFF2-40B4-BE49-F238E27FC236}">
              <a16:creationId xmlns:a16="http://schemas.microsoft.com/office/drawing/2014/main" id="{21187039-465F-477B-A8EB-F82E1522AE7D}"/>
            </a:ext>
          </a:extLst>
        </xdr:cNvPr>
        <xdr:cNvPicPr>
          <a:picLocks noChangeAspect="1"/>
        </xdr:cNvPicPr>
      </xdr:nvPicPr>
      <xdr:blipFill>
        <a:blip xmlns:r="http://schemas.openxmlformats.org/officeDocument/2006/relationships" r:embed="rId4"/>
        <a:stretch>
          <a:fillRect/>
        </a:stretch>
      </xdr:blipFill>
      <xdr:spPr>
        <a:xfrm>
          <a:off x="3486150" y="733425"/>
          <a:ext cx="2728835" cy="2447925"/>
        </a:xfrm>
        <a:prstGeom prst="rect">
          <a:avLst/>
        </a:prstGeom>
      </xdr:spPr>
    </xdr:pic>
    <xdr:clientData/>
  </xdr:twoCellAnchor>
  <xdr:twoCellAnchor editAs="oneCell">
    <xdr:from>
      <xdr:col>6</xdr:col>
      <xdr:colOff>683602</xdr:colOff>
      <xdr:row>9</xdr:row>
      <xdr:rowOff>69459</xdr:rowOff>
    </xdr:from>
    <xdr:to>
      <xdr:col>10</xdr:col>
      <xdr:colOff>5862</xdr:colOff>
      <xdr:row>17</xdr:row>
      <xdr:rowOff>2746</xdr:rowOff>
    </xdr:to>
    <xdr:pic>
      <xdr:nvPicPr>
        <xdr:cNvPr id="6" name="Picture 5">
          <a:extLst>
            <a:ext uri="{FF2B5EF4-FFF2-40B4-BE49-F238E27FC236}">
              <a16:creationId xmlns:a16="http://schemas.microsoft.com/office/drawing/2014/main" id="{87250E15-C829-48AD-81EE-ABB34617AF8F}"/>
            </a:ext>
          </a:extLst>
        </xdr:cNvPr>
        <xdr:cNvPicPr>
          <a:picLocks noChangeAspect="1"/>
        </xdr:cNvPicPr>
      </xdr:nvPicPr>
      <xdr:blipFill>
        <a:blip xmlns:r="http://schemas.openxmlformats.org/officeDocument/2006/relationships" r:embed="rId5"/>
        <a:stretch>
          <a:fillRect/>
        </a:stretch>
      </xdr:blipFill>
      <xdr:spPr>
        <a:xfrm>
          <a:off x="6379552" y="1764909"/>
          <a:ext cx="2560760" cy="1419187"/>
        </a:xfrm>
        <a:prstGeom prst="rect">
          <a:avLst/>
        </a:prstGeom>
      </xdr:spPr>
    </xdr:pic>
    <xdr:clientData/>
  </xdr:twoCellAnchor>
  <xdr:twoCellAnchor editAs="oneCell">
    <xdr:from>
      <xdr:col>10</xdr:col>
      <xdr:colOff>295274</xdr:colOff>
      <xdr:row>5</xdr:row>
      <xdr:rowOff>96132</xdr:rowOff>
    </xdr:from>
    <xdr:to>
      <xdr:col>14</xdr:col>
      <xdr:colOff>470499</xdr:colOff>
      <xdr:row>17</xdr:row>
      <xdr:rowOff>54007</xdr:rowOff>
    </xdr:to>
    <xdr:pic>
      <xdr:nvPicPr>
        <xdr:cNvPr id="7" name="Picture 6">
          <a:extLst>
            <a:ext uri="{FF2B5EF4-FFF2-40B4-BE49-F238E27FC236}">
              <a16:creationId xmlns:a16="http://schemas.microsoft.com/office/drawing/2014/main" id="{CD974F86-906F-4F5C-B256-C3EF46FD26AA}"/>
            </a:ext>
          </a:extLst>
        </xdr:cNvPr>
        <xdr:cNvPicPr>
          <a:picLocks noChangeAspect="1"/>
        </xdr:cNvPicPr>
      </xdr:nvPicPr>
      <xdr:blipFill>
        <a:blip xmlns:r="http://schemas.openxmlformats.org/officeDocument/2006/relationships" r:embed="rId6"/>
        <a:stretch>
          <a:fillRect/>
        </a:stretch>
      </xdr:blipFill>
      <xdr:spPr>
        <a:xfrm>
          <a:off x="9229724" y="1029582"/>
          <a:ext cx="3575650" cy="2205775"/>
        </a:xfrm>
        <a:prstGeom prst="rect">
          <a:avLst/>
        </a:prstGeom>
      </xdr:spPr>
    </xdr:pic>
    <xdr:clientData/>
  </xdr:twoCellAnchor>
  <xdr:twoCellAnchor editAs="oneCell">
    <xdr:from>
      <xdr:col>0</xdr:col>
      <xdr:colOff>0</xdr:colOff>
      <xdr:row>0</xdr:row>
      <xdr:rowOff>0</xdr:rowOff>
    </xdr:from>
    <xdr:to>
      <xdr:col>1</xdr:col>
      <xdr:colOff>323850</xdr:colOff>
      <xdr:row>3</xdr:row>
      <xdr:rowOff>94669</xdr:rowOff>
    </xdr:to>
    <xdr:pic>
      <xdr:nvPicPr>
        <xdr:cNvPr id="10" name="Picture 9">
          <a:extLst>
            <a:ext uri="{FF2B5EF4-FFF2-40B4-BE49-F238E27FC236}">
              <a16:creationId xmlns:a16="http://schemas.microsoft.com/office/drawing/2014/main" id="{48080BBA-5717-4D0C-B40A-2FF2B5904732}"/>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67</xdr:row>
      <xdr:rowOff>0</xdr:rowOff>
    </xdr:from>
    <xdr:to>
      <xdr:col>7</xdr:col>
      <xdr:colOff>256500</xdr:colOff>
      <xdr:row>89</xdr:row>
      <xdr:rowOff>15530</xdr:rowOff>
    </xdr:to>
    <xdr:graphicFrame macro="">
      <xdr:nvGraphicFramePr>
        <xdr:cNvPr id="16" name="Chart 15">
          <a:extLst>
            <a:ext uri="{FF2B5EF4-FFF2-40B4-BE49-F238E27FC236}">
              <a16:creationId xmlns:a16="http://schemas.microsoft.com/office/drawing/2014/main" id="{C9A22EBF-57FA-4C93-96DE-598DBC3F8C0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15</xdr:col>
      <xdr:colOff>402949</xdr:colOff>
      <xdr:row>6</xdr:row>
      <xdr:rowOff>84443</xdr:rowOff>
    </xdr:from>
    <xdr:to>
      <xdr:col>18</xdr:col>
      <xdr:colOff>485774</xdr:colOff>
      <xdr:row>17</xdr:row>
      <xdr:rowOff>45676</xdr:rowOff>
    </xdr:to>
    <xdr:pic>
      <xdr:nvPicPr>
        <xdr:cNvPr id="2" name="Picture 1">
          <a:extLst>
            <a:ext uri="{FF2B5EF4-FFF2-40B4-BE49-F238E27FC236}">
              <a16:creationId xmlns:a16="http://schemas.microsoft.com/office/drawing/2014/main" id="{24C99FC3-4F6E-41AD-87A6-1BA7B04266EE}"/>
            </a:ext>
          </a:extLst>
        </xdr:cNvPr>
        <xdr:cNvPicPr>
          <a:picLocks noChangeAspect="1"/>
        </xdr:cNvPicPr>
      </xdr:nvPicPr>
      <xdr:blipFill rotWithShape="1">
        <a:blip xmlns:r="http://schemas.openxmlformats.org/officeDocument/2006/relationships" r:embed="rId2"/>
        <a:srcRect t="14170" r="51248"/>
        <a:stretch/>
      </xdr:blipFill>
      <xdr:spPr>
        <a:xfrm>
          <a:off x="13690324" y="1208393"/>
          <a:ext cx="2664100" cy="2018633"/>
        </a:xfrm>
        <a:prstGeom prst="rect">
          <a:avLst/>
        </a:prstGeom>
      </xdr:spPr>
    </xdr:pic>
    <xdr:clientData/>
  </xdr:twoCellAnchor>
  <xdr:twoCellAnchor editAs="oneCell">
    <xdr:from>
      <xdr:col>6</xdr:col>
      <xdr:colOff>780222</xdr:colOff>
      <xdr:row>4</xdr:row>
      <xdr:rowOff>26089</xdr:rowOff>
    </xdr:from>
    <xdr:to>
      <xdr:col>10</xdr:col>
      <xdr:colOff>202510</xdr:colOff>
      <xdr:row>9</xdr:row>
      <xdr:rowOff>105556</xdr:rowOff>
    </xdr:to>
    <xdr:pic>
      <xdr:nvPicPr>
        <xdr:cNvPr id="3" name="Picture 2">
          <a:extLst>
            <a:ext uri="{FF2B5EF4-FFF2-40B4-BE49-F238E27FC236}">
              <a16:creationId xmlns:a16="http://schemas.microsoft.com/office/drawing/2014/main" id="{4AA7633F-E276-4B2E-BDAE-157FD60593D2}"/>
            </a:ext>
          </a:extLst>
        </xdr:cNvPr>
        <xdr:cNvPicPr>
          <a:picLocks noChangeAspect="1"/>
        </xdr:cNvPicPr>
      </xdr:nvPicPr>
      <xdr:blipFill rotWithShape="1">
        <a:blip xmlns:r="http://schemas.openxmlformats.org/officeDocument/2006/relationships" r:embed="rId3"/>
        <a:srcRect l="1053" t="16222" r="62340" b="67875"/>
        <a:stretch/>
      </xdr:blipFill>
      <xdr:spPr>
        <a:xfrm>
          <a:off x="6476172" y="769039"/>
          <a:ext cx="2660788" cy="1031967"/>
        </a:xfrm>
        <a:prstGeom prst="rect">
          <a:avLst/>
        </a:prstGeom>
      </xdr:spPr>
    </xdr:pic>
    <xdr:clientData/>
  </xdr:twoCellAnchor>
  <xdr:twoCellAnchor editAs="oneCell">
    <xdr:from>
      <xdr:col>3</xdr:col>
      <xdr:colOff>219075</xdr:colOff>
      <xdr:row>4</xdr:row>
      <xdr:rowOff>9525</xdr:rowOff>
    </xdr:from>
    <xdr:to>
      <xdr:col>6</xdr:col>
      <xdr:colOff>503215</xdr:colOff>
      <xdr:row>17</xdr:row>
      <xdr:rowOff>17807</xdr:rowOff>
    </xdr:to>
    <xdr:pic>
      <xdr:nvPicPr>
        <xdr:cNvPr id="5" name="Picture 4">
          <a:extLst>
            <a:ext uri="{FF2B5EF4-FFF2-40B4-BE49-F238E27FC236}">
              <a16:creationId xmlns:a16="http://schemas.microsoft.com/office/drawing/2014/main" id="{A93EA009-9D5F-45FD-8D7F-F6106BA36384}"/>
            </a:ext>
          </a:extLst>
        </xdr:cNvPr>
        <xdr:cNvPicPr>
          <a:picLocks noChangeAspect="1"/>
        </xdr:cNvPicPr>
      </xdr:nvPicPr>
      <xdr:blipFill>
        <a:blip xmlns:r="http://schemas.openxmlformats.org/officeDocument/2006/relationships" r:embed="rId4"/>
        <a:stretch>
          <a:fillRect/>
        </a:stretch>
      </xdr:blipFill>
      <xdr:spPr>
        <a:xfrm>
          <a:off x="3486150" y="752475"/>
          <a:ext cx="2713015" cy="2446682"/>
        </a:xfrm>
        <a:prstGeom prst="rect">
          <a:avLst/>
        </a:prstGeom>
      </xdr:spPr>
    </xdr:pic>
    <xdr:clientData/>
  </xdr:twoCellAnchor>
  <xdr:twoCellAnchor editAs="oneCell">
    <xdr:from>
      <xdr:col>6</xdr:col>
      <xdr:colOff>749163</xdr:colOff>
      <xdr:row>10</xdr:row>
      <xdr:rowOff>4244</xdr:rowOff>
    </xdr:from>
    <xdr:to>
      <xdr:col>10</xdr:col>
      <xdr:colOff>280747</xdr:colOff>
      <xdr:row>17</xdr:row>
      <xdr:rowOff>32612</xdr:rowOff>
    </xdr:to>
    <xdr:pic>
      <xdr:nvPicPr>
        <xdr:cNvPr id="6" name="Picture 5">
          <a:extLst>
            <a:ext uri="{FF2B5EF4-FFF2-40B4-BE49-F238E27FC236}">
              <a16:creationId xmlns:a16="http://schemas.microsoft.com/office/drawing/2014/main" id="{2BD10C8B-6C57-42B7-BB87-E78FE9553C6A}"/>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xdr:blipFill>
      <xdr:spPr>
        <a:xfrm>
          <a:off x="6445113" y="2052119"/>
          <a:ext cx="2770084" cy="1333293"/>
        </a:xfrm>
        <a:prstGeom prst="rect">
          <a:avLst/>
        </a:prstGeom>
      </xdr:spPr>
    </xdr:pic>
    <xdr:clientData/>
  </xdr:twoCellAnchor>
  <xdr:twoCellAnchor editAs="oneCell">
    <xdr:from>
      <xdr:col>10</xdr:col>
      <xdr:colOff>537286</xdr:colOff>
      <xdr:row>4</xdr:row>
      <xdr:rowOff>158610</xdr:rowOff>
    </xdr:from>
    <xdr:to>
      <xdr:col>13</xdr:col>
      <xdr:colOff>683222</xdr:colOff>
      <xdr:row>17</xdr:row>
      <xdr:rowOff>73803</xdr:rowOff>
    </xdr:to>
    <xdr:pic>
      <xdr:nvPicPr>
        <xdr:cNvPr id="7" name="Picture 6">
          <a:extLst>
            <a:ext uri="{FF2B5EF4-FFF2-40B4-BE49-F238E27FC236}">
              <a16:creationId xmlns:a16="http://schemas.microsoft.com/office/drawing/2014/main" id="{BB9E235B-03FE-438C-A36B-DAC68BABCB44}"/>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xdr:blipFill>
      <xdr:spPr>
        <a:xfrm>
          <a:off x="9471736" y="1073010"/>
          <a:ext cx="2736736" cy="2353593"/>
        </a:xfrm>
        <a:prstGeom prst="rect">
          <a:avLst/>
        </a:prstGeom>
      </xdr:spPr>
    </xdr:pic>
    <xdr:clientData/>
  </xdr:twoCellAnchor>
  <xdr:twoCellAnchor editAs="oneCell">
    <xdr:from>
      <xdr:col>0</xdr:col>
      <xdr:colOff>0</xdr:colOff>
      <xdr:row>0</xdr:row>
      <xdr:rowOff>0</xdr:rowOff>
    </xdr:from>
    <xdr:to>
      <xdr:col>1</xdr:col>
      <xdr:colOff>323850</xdr:colOff>
      <xdr:row>3</xdr:row>
      <xdr:rowOff>94669</xdr:rowOff>
    </xdr:to>
    <xdr:pic>
      <xdr:nvPicPr>
        <xdr:cNvPr id="8" name="Picture 7">
          <a:extLst>
            <a:ext uri="{FF2B5EF4-FFF2-40B4-BE49-F238E27FC236}">
              <a16:creationId xmlns:a16="http://schemas.microsoft.com/office/drawing/2014/main" id="{236D3FF7-B248-4735-95E6-619E854534A0}"/>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67</xdr:row>
      <xdr:rowOff>0</xdr:rowOff>
    </xdr:from>
    <xdr:to>
      <xdr:col>7</xdr:col>
      <xdr:colOff>256500</xdr:colOff>
      <xdr:row>89</xdr:row>
      <xdr:rowOff>15530</xdr:rowOff>
    </xdr:to>
    <xdr:graphicFrame macro="">
      <xdr:nvGraphicFramePr>
        <xdr:cNvPr id="2" name="Chart 1">
          <a:extLst>
            <a:ext uri="{FF2B5EF4-FFF2-40B4-BE49-F238E27FC236}">
              <a16:creationId xmlns:a16="http://schemas.microsoft.com/office/drawing/2014/main" id="{7DF4A857-05D6-42B7-A2D4-E15A84CAD8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15</xdr:col>
      <xdr:colOff>402949</xdr:colOff>
      <xdr:row>6</xdr:row>
      <xdr:rowOff>84443</xdr:rowOff>
    </xdr:from>
    <xdr:to>
      <xdr:col>18</xdr:col>
      <xdr:colOff>485774</xdr:colOff>
      <xdr:row>17</xdr:row>
      <xdr:rowOff>45676</xdr:rowOff>
    </xdr:to>
    <xdr:pic>
      <xdr:nvPicPr>
        <xdr:cNvPr id="3" name="Picture 2">
          <a:extLst>
            <a:ext uri="{FF2B5EF4-FFF2-40B4-BE49-F238E27FC236}">
              <a16:creationId xmlns:a16="http://schemas.microsoft.com/office/drawing/2014/main" id="{8B44FDF6-1C0E-4BCD-9FC5-D03F45251C2D}"/>
            </a:ext>
          </a:extLst>
        </xdr:cNvPr>
        <xdr:cNvPicPr>
          <a:picLocks noChangeAspect="1"/>
        </xdr:cNvPicPr>
      </xdr:nvPicPr>
      <xdr:blipFill rotWithShape="1">
        <a:blip xmlns:r="http://schemas.openxmlformats.org/officeDocument/2006/relationships" r:embed="rId2"/>
        <a:srcRect t="14170" r="51248"/>
        <a:stretch/>
      </xdr:blipFill>
      <xdr:spPr>
        <a:xfrm>
          <a:off x="13852249" y="1379843"/>
          <a:ext cx="2664100" cy="2018633"/>
        </a:xfrm>
        <a:prstGeom prst="rect">
          <a:avLst/>
        </a:prstGeom>
      </xdr:spPr>
    </xdr:pic>
    <xdr:clientData/>
  </xdr:twoCellAnchor>
  <xdr:twoCellAnchor editAs="oneCell">
    <xdr:from>
      <xdr:col>6</xdr:col>
      <xdr:colOff>780222</xdr:colOff>
      <xdr:row>4</xdr:row>
      <xdr:rowOff>26089</xdr:rowOff>
    </xdr:from>
    <xdr:to>
      <xdr:col>10</xdr:col>
      <xdr:colOff>202510</xdr:colOff>
      <xdr:row>9</xdr:row>
      <xdr:rowOff>105556</xdr:rowOff>
    </xdr:to>
    <xdr:pic>
      <xdr:nvPicPr>
        <xdr:cNvPr id="4" name="Picture 3">
          <a:extLst>
            <a:ext uri="{FF2B5EF4-FFF2-40B4-BE49-F238E27FC236}">
              <a16:creationId xmlns:a16="http://schemas.microsoft.com/office/drawing/2014/main" id="{6A40AFFF-CE23-4B46-BB49-3DF3CC2AD744}"/>
            </a:ext>
          </a:extLst>
        </xdr:cNvPr>
        <xdr:cNvPicPr>
          <a:picLocks noChangeAspect="1"/>
        </xdr:cNvPicPr>
      </xdr:nvPicPr>
      <xdr:blipFill rotWithShape="1">
        <a:blip xmlns:r="http://schemas.openxmlformats.org/officeDocument/2006/relationships" r:embed="rId3"/>
        <a:srcRect l="1053" t="16222" r="62340" b="67875"/>
        <a:stretch/>
      </xdr:blipFill>
      <xdr:spPr>
        <a:xfrm>
          <a:off x="6476172" y="940489"/>
          <a:ext cx="2660788" cy="1031967"/>
        </a:xfrm>
        <a:prstGeom prst="rect">
          <a:avLst/>
        </a:prstGeom>
      </xdr:spPr>
    </xdr:pic>
    <xdr:clientData/>
  </xdr:twoCellAnchor>
  <xdr:twoCellAnchor editAs="oneCell">
    <xdr:from>
      <xdr:col>3</xdr:col>
      <xdr:colOff>219075</xdr:colOff>
      <xdr:row>4</xdr:row>
      <xdr:rowOff>9525</xdr:rowOff>
    </xdr:from>
    <xdr:to>
      <xdr:col>6</xdr:col>
      <xdr:colOff>503215</xdr:colOff>
      <xdr:row>17</xdr:row>
      <xdr:rowOff>17807</xdr:rowOff>
    </xdr:to>
    <xdr:pic>
      <xdr:nvPicPr>
        <xdr:cNvPr id="5" name="Picture 4">
          <a:extLst>
            <a:ext uri="{FF2B5EF4-FFF2-40B4-BE49-F238E27FC236}">
              <a16:creationId xmlns:a16="http://schemas.microsoft.com/office/drawing/2014/main" id="{CF868C66-EBF3-43CF-A1FA-BE6BD9EFDC31}"/>
            </a:ext>
          </a:extLst>
        </xdr:cNvPr>
        <xdr:cNvPicPr>
          <a:picLocks noChangeAspect="1"/>
        </xdr:cNvPicPr>
      </xdr:nvPicPr>
      <xdr:blipFill>
        <a:blip xmlns:r="http://schemas.openxmlformats.org/officeDocument/2006/relationships" r:embed="rId4"/>
        <a:stretch>
          <a:fillRect/>
        </a:stretch>
      </xdr:blipFill>
      <xdr:spPr>
        <a:xfrm>
          <a:off x="3486150" y="923925"/>
          <a:ext cx="2713015" cy="2446682"/>
        </a:xfrm>
        <a:prstGeom prst="rect">
          <a:avLst/>
        </a:prstGeom>
      </xdr:spPr>
    </xdr:pic>
    <xdr:clientData/>
  </xdr:twoCellAnchor>
  <xdr:twoCellAnchor editAs="oneCell">
    <xdr:from>
      <xdr:col>6</xdr:col>
      <xdr:colOff>749163</xdr:colOff>
      <xdr:row>10</xdr:row>
      <xdr:rowOff>119917</xdr:rowOff>
    </xdr:from>
    <xdr:to>
      <xdr:col>10</xdr:col>
      <xdr:colOff>280747</xdr:colOff>
      <xdr:row>16</xdr:row>
      <xdr:rowOff>107438</xdr:rowOff>
    </xdr:to>
    <xdr:pic>
      <xdr:nvPicPr>
        <xdr:cNvPr id="6" name="Picture 5">
          <a:extLst>
            <a:ext uri="{FF2B5EF4-FFF2-40B4-BE49-F238E27FC236}">
              <a16:creationId xmlns:a16="http://schemas.microsoft.com/office/drawing/2014/main" id="{A3E55042-1D0C-42CD-BA89-9365E8E5C1D6}"/>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xdr:blipFill>
      <xdr:spPr>
        <a:xfrm>
          <a:off x="6445113" y="2167792"/>
          <a:ext cx="2770084" cy="1101946"/>
        </a:xfrm>
        <a:prstGeom prst="rect">
          <a:avLst/>
        </a:prstGeom>
      </xdr:spPr>
    </xdr:pic>
    <xdr:clientData/>
  </xdr:twoCellAnchor>
  <xdr:twoCellAnchor editAs="oneCell">
    <xdr:from>
      <xdr:col>10</xdr:col>
      <xdr:colOff>519650</xdr:colOff>
      <xdr:row>4</xdr:row>
      <xdr:rowOff>158610</xdr:rowOff>
    </xdr:from>
    <xdr:to>
      <xdr:col>13</xdr:col>
      <xdr:colOff>700859</xdr:colOff>
      <xdr:row>17</xdr:row>
      <xdr:rowOff>73803</xdr:rowOff>
    </xdr:to>
    <xdr:pic>
      <xdr:nvPicPr>
        <xdr:cNvPr id="7" name="Picture 6">
          <a:extLst>
            <a:ext uri="{FF2B5EF4-FFF2-40B4-BE49-F238E27FC236}">
              <a16:creationId xmlns:a16="http://schemas.microsoft.com/office/drawing/2014/main" id="{B422A1B3-5C3A-4B06-9D7D-A6E9D38705A2}"/>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xdr:blipFill>
      <xdr:spPr>
        <a:xfrm>
          <a:off x="9454100" y="1073010"/>
          <a:ext cx="2772009" cy="2353593"/>
        </a:xfrm>
        <a:prstGeom prst="rect">
          <a:avLst/>
        </a:prstGeom>
      </xdr:spPr>
    </xdr:pic>
    <xdr:clientData/>
  </xdr:twoCellAnchor>
  <xdr:twoCellAnchor editAs="oneCell">
    <xdr:from>
      <xdr:col>0</xdr:col>
      <xdr:colOff>0</xdr:colOff>
      <xdr:row>0</xdr:row>
      <xdr:rowOff>0</xdr:rowOff>
    </xdr:from>
    <xdr:to>
      <xdr:col>1</xdr:col>
      <xdr:colOff>323850</xdr:colOff>
      <xdr:row>3</xdr:row>
      <xdr:rowOff>94669</xdr:rowOff>
    </xdr:to>
    <xdr:pic>
      <xdr:nvPicPr>
        <xdr:cNvPr id="8" name="Picture 7">
          <a:extLst>
            <a:ext uri="{FF2B5EF4-FFF2-40B4-BE49-F238E27FC236}">
              <a16:creationId xmlns:a16="http://schemas.microsoft.com/office/drawing/2014/main" id="{0CFBDB2C-1C24-4DC2-990D-10B96CF83108}"/>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1</xdr:colOff>
      <xdr:row>67</xdr:row>
      <xdr:rowOff>179293</xdr:rowOff>
    </xdr:from>
    <xdr:to>
      <xdr:col>7</xdr:col>
      <xdr:colOff>256501</xdr:colOff>
      <xdr:row>90</xdr:row>
      <xdr:rowOff>15529</xdr:rowOff>
    </xdr:to>
    <xdr:graphicFrame macro="">
      <xdr:nvGraphicFramePr>
        <xdr:cNvPr id="2" name="Chart 1">
          <a:extLst>
            <a:ext uri="{FF2B5EF4-FFF2-40B4-BE49-F238E27FC236}">
              <a16:creationId xmlns:a16="http://schemas.microsoft.com/office/drawing/2014/main" id="{24280FA7-6066-4040-9948-CF3801EBFA0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12</xdr:col>
      <xdr:colOff>0</xdr:colOff>
      <xdr:row>37</xdr:row>
      <xdr:rowOff>0</xdr:rowOff>
    </xdr:from>
    <xdr:to>
      <xdr:col>19</xdr:col>
      <xdr:colOff>204706</xdr:colOff>
      <xdr:row>47</xdr:row>
      <xdr:rowOff>155841</xdr:rowOff>
    </xdr:to>
    <xdr:pic>
      <xdr:nvPicPr>
        <xdr:cNvPr id="4" name="Picture 3">
          <a:extLst>
            <a:ext uri="{FF2B5EF4-FFF2-40B4-BE49-F238E27FC236}">
              <a16:creationId xmlns:a16="http://schemas.microsoft.com/office/drawing/2014/main" id="{ABB2D596-15FD-4000-89D6-0A8A858D66BD}"/>
            </a:ext>
          </a:extLst>
        </xdr:cNvPr>
        <xdr:cNvPicPr>
          <a:picLocks noChangeAspect="1"/>
        </xdr:cNvPicPr>
      </xdr:nvPicPr>
      <xdr:blipFill rotWithShape="1">
        <a:blip xmlns:r="http://schemas.openxmlformats.org/officeDocument/2006/relationships" r:embed="rId2"/>
        <a:srcRect t="15873"/>
        <a:stretch/>
      </xdr:blipFill>
      <xdr:spPr>
        <a:xfrm>
          <a:off x="10553700" y="6810375"/>
          <a:ext cx="6481681" cy="1975116"/>
        </a:xfrm>
        <a:prstGeom prst="rect">
          <a:avLst/>
        </a:prstGeom>
      </xdr:spPr>
    </xdr:pic>
    <xdr:clientData/>
  </xdr:twoCellAnchor>
  <xdr:twoCellAnchor editAs="oneCell">
    <xdr:from>
      <xdr:col>15</xdr:col>
      <xdr:colOff>276320</xdr:colOff>
      <xdr:row>7</xdr:row>
      <xdr:rowOff>10454</xdr:rowOff>
    </xdr:from>
    <xdr:to>
      <xdr:col>18</xdr:col>
      <xdr:colOff>157466</xdr:colOff>
      <xdr:row>17</xdr:row>
      <xdr:rowOff>15585</xdr:rowOff>
    </xdr:to>
    <xdr:pic>
      <xdr:nvPicPr>
        <xdr:cNvPr id="5" name="Picture 4">
          <a:extLst>
            <a:ext uri="{FF2B5EF4-FFF2-40B4-BE49-F238E27FC236}">
              <a16:creationId xmlns:a16="http://schemas.microsoft.com/office/drawing/2014/main" id="{216821C8-4457-4ECE-9D0F-E81EC3A37EC8}"/>
            </a:ext>
          </a:extLst>
        </xdr:cNvPr>
        <xdr:cNvPicPr>
          <a:picLocks noChangeAspect="1"/>
        </xdr:cNvPicPr>
      </xdr:nvPicPr>
      <xdr:blipFill rotWithShape="1">
        <a:blip xmlns:r="http://schemas.openxmlformats.org/officeDocument/2006/relationships" r:embed="rId3"/>
        <a:srcRect t="14170" r="51248"/>
        <a:stretch/>
      </xdr:blipFill>
      <xdr:spPr>
        <a:xfrm>
          <a:off x="13563695" y="1324904"/>
          <a:ext cx="2462421" cy="1872031"/>
        </a:xfrm>
        <a:prstGeom prst="rect">
          <a:avLst/>
        </a:prstGeom>
      </xdr:spPr>
    </xdr:pic>
    <xdr:clientData/>
  </xdr:twoCellAnchor>
  <xdr:twoCellAnchor editAs="oneCell">
    <xdr:from>
      <xdr:col>6</xdr:col>
      <xdr:colOff>795645</xdr:colOff>
      <xdr:row>4</xdr:row>
      <xdr:rowOff>19895</xdr:rowOff>
    </xdr:from>
    <xdr:to>
      <xdr:col>9</xdr:col>
      <xdr:colOff>750021</xdr:colOff>
      <xdr:row>9</xdr:row>
      <xdr:rowOff>16167</xdr:rowOff>
    </xdr:to>
    <xdr:pic>
      <xdr:nvPicPr>
        <xdr:cNvPr id="6" name="Picture 5">
          <a:extLst>
            <a:ext uri="{FF2B5EF4-FFF2-40B4-BE49-F238E27FC236}">
              <a16:creationId xmlns:a16="http://schemas.microsoft.com/office/drawing/2014/main" id="{53B5D611-50BC-4922-AFED-F4BC40328367}"/>
            </a:ext>
          </a:extLst>
        </xdr:cNvPr>
        <xdr:cNvPicPr>
          <a:picLocks noChangeAspect="1"/>
        </xdr:cNvPicPr>
      </xdr:nvPicPr>
      <xdr:blipFill>
        <a:blip xmlns:r="http://schemas.openxmlformats.org/officeDocument/2006/relationships" r:embed="rId4"/>
        <a:stretch>
          <a:fillRect/>
        </a:stretch>
      </xdr:blipFill>
      <xdr:spPr>
        <a:xfrm>
          <a:off x="6491595" y="762845"/>
          <a:ext cx="2383251" cy="948772"/>
        </a:xfrm>
        <a:prstGeom prst="rect">
          <a:avLst/>
        </a:prstGeom>
      </xdr:spPr>
    </xdr:pic>
    <xdr:clientData/>
  </xdr:twoCellAnchor>
  <xdr:twoCellAnchor editAs="oneCell">
    <xdr:from>
      <xdr:col>6</xdr:col>
      <xdr:colOff>773500</xdr:colOff>
      <xdr:row>9</xdr:row>
      <xdr:rowOff>139992</xdr:rowOff>
    </xdr:from>
    <xdr:to>
      <xdr:col>10</xdr:col>
      <xdr:colOff>423344</xdr:colOff>
      <xdr:row>17</xdr:row>
      <xdr:rowOff>45517</xdr:rowOff>
    </xdr:to>
    <xdr:pic>
      <xdr:nvPicPr>
        <xdr:cNvPr id="7" name="Picture 6">
          <a:extLst>
            <a:ext uri="{FF2B5EF4-FFF2-40B4-BE49-F238E27FC236}">
              <a16:creationId xmlns:a16="http://schemas.microsoft.com/office/drawing/2014/main" id="{7017CBDB-20EF-45E5-9AE5-4095CA098416}"/>
            </a:ext>
          </a:extLst>
        </xdr:cNvPr>
        <xdr:cNvPicPr>
          <a:picLocks noChangeAspect="1"/>
        </xdr:cNvPicPr>
      </xdr:nvPicPr>
      <xdr:blipFill>
        <a:blip xmlns:r="http://schemas.openxmlformats.org/officeDocument/2006/relationships" r:embed="rId5"/>
        <a:stretch>
          <a:fillRect/>
        </a:stretch>
      </xdr:blipFill>
      <xdr:spPr>
        <a:xfrm>
          <a:off x="6469450" y="1835442"/>
          <a:ext cx="2888344" cy="1391425"/>
        </a:xfrm>
        <a:prstGeom prst="rect">
          <a:avLst/>
        </a:prstGeom>
      </xdr:spPr>
    </xdr:pic>
    <xdr:clientData/>
  </xdr:twoCellAnchor>
  <xdr:twoCellAnchor editAs="oneCell">
    <xdr:from>
      <xdr:col>10</xdr:col>
      <xdr:colOff>741325</xdr:colOff>
      <xdr:row>4</xdr:row>
      <xdr:rowOff>55137</xdr:rowOff>
    </xdr:from>
    <xdr:to>
      <xdr:col>13</xdr:col>
      <xdr:colOff>805993</xdr:colOff>
      <xdr:row>17</xdr:row>
      <xdr:rowOff>58650</xdr:rowOff>
    </xdr:to>
    <xdr:pic>
      <xdr:nvPicPr>
        <xdr:cNvPr id="8" name="Picture 7">
          <a:extLst>
            <a:ext uri="{FF2B5EF4-FFF2-40B4-BE49-F238E27FC236}">
              <a16:creationId xmlns:a16="http://schemas.microsoft.com/office/drawing/2014/main" id="{3460F815-E9B6-46E7-BD0D-6BD452765A69}"/>
            </a:ext>
          </a:extLst>
        </xdr:cNvPr>
        <xdr:cNvPicPr>
          <a:picLocks noChangeAspect="1"/>
        </xdr:cNvPicPr>
      </xdr:nvPicPr>
      <xdr:blipFill>
        <a:blip xmlns:r="http://schemas.openxmlformats.org/officeDocument/2006/relationships" r:embed="rId6"/>
        <a:stretch>
          <a:fillRect/>
        </a:stretch>
      </xdr:blipFill>
      <xdr:spPr>
        <a:xfrm>
          <a:off x="9675775" y="798087"/>
          <a:ext cx="2655468" cy="2441913"/>
        </a:xfrm>
        <a:prstGeom prst="rect">
          <a:avLst/>
        </a:prstGeom>
      </xdr:spPr>
    </xdr:pic>
    <xdr:clientData/>
  </xdr:twoCellAnchor>
  <xdr:twoCellAnchor editAs="oneCell">
    <xdr:from>
      <xdr:col>3</xdr:col>
      <xdr:colOff>266700</xdr:colOff>
      <xdr:row>4</xdr:row>
      <xdr:rowOff>0</xdr:rowOff>
    </xdr:from>
    <xdr:to>
      <xdr:col>6</xdr:col>
      <xdr:colOff>607410</xdr:colOff>
      <xdr:row>17</xdr:row>
      <xdr:rowOff>25691</xdr:rowOff>
    </xdr:to>
    <xdr:pic>
      <xdr:nvPicPr>
        <xdr:cNvPr id="9" name="Picture 8">
          <a:extLst>
            <a:ext uri="{FF2B5EF4-FFF2-40B4-BE49-F238E27FC236}">
              <a16:creationId xmlns:a16="http://schemas.microsoft.com/office/drawing/2014/main" id="{87FD1E4E-4636-459F-8B45-31092DA5460A}"/>
            </a:ext>
          </a:extLst>
        </xdr:cNvPr>
        <xdr:cNvPicPr>
          <a:picLocks noChangeAspect="1"/>
        </xdr:cNvPicPr>
      </xdr:nvPicPr>
      <xdr:blipFill>
        <a:blip xmlns:r="http://schemas.openxmlformats.org/officeDocument/2006/relationships" r:embed="rId7"/>
        <a:stretch>
          <a:fillRect/>
        </a:stretch>
      </xdr:blipFill>
      <xdr:spPr>
        <a:xfrm>
          <a:off x="3533775" y="742950"/>
          <a:ext cx="2769585" cy="2464091"/>
        </a:xfrm>
        <a:prstGeom prst="rect">
          <a:avLst/>
        </a:prstGeom>
      </xdr:spPr>
    </xdr:pic>
    <xdr:clientData/>
  </xdr:twoCellAnchor>
  <xdr:twoCellAnchor editAs="oneCell">
    <xdr:from>
      <xdr:col>0</xdr:col>
      <xdr:colOff>0</xdr:colOff>
      <xdr:row>0</xdr:row>
      <xdr:rowOff>0</xdr:rowOff>
    </xdr:from>
    <xdr:to>
      <xdr:col>1</xdr:col>
      <xdr:colOff>323850</xdr:colOff>
      <xdr:row>3</xdr:row>
      <xdr:rowOff>94669</xdr:rowOff>
    </xdr:to>
    <xdr:pic>
      <xdr:nvPicPr>
        <xdr:cNvPr id="11" name="Picture 10">
          <a:extLst>
            <a:ext uri="{FF2B5EF4-FFF2-40B4-BE49-F238E27FC236}">
              <a16:creationId xmlns:a16="http://schemas.microsoft.com/office/drawing/2014/main" id="{3DD265F7-1FF5-4AA9-AD65-4DE2FAA09982}"/>
            </a:ext>
          </a:extLst>
        </xdr:cNvPr>
        <xdr:cNvPicPr>
          <a:picLocks noChangeAspect="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1359</xdr:colOff>
      <xdr:row>66</xdr:row>
      <xdr:rowOff>179293</xdr:rowOff>
    </xdr:from>
    <xdr:to>
      <xdr:col>7</xdr:col>
      <xdr:colOff>617859</xdr:colOff>
      <xdr:row>91</xdr:row>
      <xdr:rowOff>16940</xdr:rowOff>
    </xdr:to>
    <xdr:graphicFrame macro="">
      <xdr:nvGraphicFramePr>
        <xdr:cNvPr id="11" name="Chart 10">
          <a:extLst>
            <a:ext uri="{FF2B5EF4-FFF2-40B4-BE49-F238E27FC236}">
              <a16:creationId xmlns:a16="http://schemas.microsoft.com/office/drawing/2014/main" id="{5194AF24-DA1D-451B-9A7F-B595083A6CB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12</xdr:col>
      <xdr:colOff>0</xdr:colOff>
      <xdr:row>37</xdr:row>
      <xdr:rowOff>0</xdr:rowOff>
    </xdr:from>
    <xdr:to>
      <xdr:col>19</xdr:col>
      <xdr:colOff>347581</xdr:colOff>
      <xdr:row>47</xdr:row>
      <xdr:rowOff>136791</xdr:rowOff>
    </xdr:to>
    <xdr:pic>
      <xdr:nvPicPr>
        <xdr:cNvPr id="4" name="Picture 3">
          <a:extLst>
            <a:ext uri="{FF2B5EF4-FFF2-40B4-BE49-F238E27FC236}">
              <a16:creationId xmlns:a16="http://schemas.microsoft.com/office/drawing/2014/main" id="{12551FA9-8AD5-439F-A0B4-150ADA5063D5}"/>
            </a:ext>
          </a:extLst>
        </xdr:cNvPr>
        <xdr:cNvPicPr>
          <a:picLocks noChangeAspect="1"/>
        </xdr:cNvPicPr>
      </xdr:nvPicPr>
      <xdr:blipFill rotWithShape="1">
        <a:blip xmlns:r="http://schemas.openxmlformats.org/officeDocument/2006/relationships" r:embed="rId2"/>
        <a:srcRect t="15873"/>
        <a:stretch/>
      </xdr:blipFill>
      <xdr:spPr>
        <a:xfrm>
          <a:off x="10553700" y="6810375"/>
          <a:ext cx="6481681" cy="1975116"/>
        </a:xfrm>
        <a:prstGeom prst="rect">
          <a:avLst/>
        </a:prstGeom>
      </xdr:spPr>
    </xdr:pic>
    <xdr:clientData/>
  </xdr:twoCellAnchor>
  <xdr:twoCellAnchor editAs="oneCell">
    <xdr:from>
      <xdr:col>16</xdr:col>
      <xdr:colOff>899012</xdr:colOff>
      <xdr:row>4</xdr:row>
      <xdr:rowOff>104077</xdr:rowOff>
    </xdr:from>
    <xdr:to>
      <xdr:col>20</xdr:col>
      <xdr:colOff>175112</xdr:colOff>
      <xdr:row>17</xdr:row>
      <xdr:rowOff>14150</xdr:rowOff>
    </xdr:to>
    <xdr:pic>
      <xdr:nvPicPr>
        <xdr:cNvPr id="5" name="Picture 4">
          <a:extLst>
            <a:ext uri="{FF2B5EF4-FFF2-40B4-BE49-F238E27FC236}">
              <a16:creationId xmlns:a16="http://schemas.microsoft.com/office/drawing/2014/main" id="{26E6C3B4-78E4-416B-BDBF-A90A20C5FF76}"/>
            </a:ext>
          </a:extLst>
        </xdr:cNvPr>
        <xdr:cNvPicPr>
          <a:picLocks noChangeAspect="1"/>
        </xdr:cNvPicPr>
      </xdr:nvPicPr>
      <xdr:blipFill rotWithShape="1">
        <a:blip xmlns:r="http://schemas.openxmlformats.org/officeDocument/2006/relationships" r:embed="rId3"/>
        <a:srcRect l="50869" t="6881" r="379"/>
        <a:stretch/>
      </xdr:blipFill>
      <xdr:spPr>
        <a:xfrm>
          <a:off x="14843612" y="847027"/>
          <a:ext cx="2819400" cy="2348473"/>
        </a:xfrm>
        <a:prstGeom prst="rect">
          <a:avLst/>
        </a:prstGeom>
      </xdr:spPr>
    </xdr:pic>
    <xdr:clientData/>
  </xdr:twoCellAnchor>
  <xdr:twoCellAnchor editAs="oneCell">
    <xdr:from>
      <xdr:col>7</xdr:col>
      <xdr:colOff>79862</xdr:colOff>
      <xdr:row>4</xdr:row>
      <xdr:rowOff>2197</xdr:rowOff>
    </xdr:from>
    <xdr:to>
      <xdr:col>10</xdr:col>
      <xdr:colOff>309969</xdr:colOff>
      <xdr:row>9</xdr:row>
      <xdr:rowOff>59347</xdr:rowOff>
    </xdr:to>
    <xdr:pic>
      <xdr:nvPicPr>
        <xdr:cNvPr id="6" name="Picture 5">
          <a:extLst>
            <a:ext uri="{FF2B5EF4-FFF2-40B4-BE49-F238E27FC236}">
              <a16:creationId xmlns:a16="http://schemas.microsoft.com/office/drawing/2014/main" id="{1C6C84EE-2B1C-4B97-B20D-B480A8CA3C63}"/>
            </a:ext>
          </a:extLst>
        </xdr:cNvPr>
        <xdr:cNvPicPr>
          <a:picLocks noChangeAspect="1"/>
        </xdr:cNvPicPr>
      </xdr:nvPicPr>
      <xdr:blipFill rotWithShape="1">
        <a:blip xmlns:r="http://schemas.openxmlformats.org/officeDocument/2006/relationships" r:embed="rId4"/>
        <a:srcRect l="17940" t="11381" r="47444" b="72824"/>
        <a:stretch/>
      </xdr:blipFill>
      <xdr:spPr>
        <a:xfrm>
          <a:off x="6585437" y="745147"/>
          <a:ext cx="2658982" cy="1009650"/>
        </a:xfrm>
        <a:prstGeom prst="rect">
          <a:avLst/>
        </a:prstGeom>
      </xdr:spPr>
    </xdr:pic>
    <xdr:clientData/>
  </xdr:twoCellAnchor>
  <xdr:twoCellAnchor editAs="oneCell">
    <xdr:from>
      <xdr:col>3</xdr:col>
      <xdr:colOff>257175</xdr:colOff>
      <xdr:row>4</xdr:row>
      <xdr:rowOff>0</xdr:rowOff>
    </xdr:from>
    <xdr:to>
      <xdr:col>6</xdr:col>
      <xdr:colOff>542924</xdr:colOff>
      <xdr:row>17</xdr:row>
      <xdr:rowOff>4883</xdr:rowOff>
    </xdr:to>
    <xdr:pic>
      <xdr:nvPicPr>
        <xdr:cNvPr id="8" name="Picture 7">
          <a:extLst>
            <a:ext uri="{FF2B5EF4-FFF2-40B4-BE49-F238E27FC236}">
              <a16:creationId xmlns:a16="http://schemas.microsoft.com/office/drawing/2014/main" id="{ED2B37FF-964D-48DC-AF3C-E5A7DA32D26F}"/>
            </a:ext>
          </a:extLst>
        </xdr:cNvPr>
        <xdr:cNvPicPr>
          <a:picLocks noChangeAspect="1"/>
        </xdr:cNvPicPr>
      </xdr:nvPicPr>
      <xdr:blipFill>
        <a:blip xmlns:r="http://schemas.openxmlformats.org/officeDocument/2006/relationships" r:embed="rId5"/>
        <a:stretch>
          <a:fillRect/>
        </a:stretch>
      </xdr:blipFill>
      <xdr:spPr>
        <a:xfrm>
          <a:off x="3524250" y="742950"/>
          <a:ext cx="2714624" cy="2443283"/>
        </a:xfrm>
        <a:prstGeom prst="rect">
          <a:avLst/>
        </a:prstGeom>
      </xdr:spPr>
    </xdr:pic>
    <xdr:clientData/>
  </xdr:twoCellAnchor>
  <xdr:twoCellAnchor editAs="oneCell">
    <xdr:from>
      <xdr:col>6</xdr:col>
      <xdr:colOff>762730</xdr:colOff>
      <xdr:row>9</xdr:row>
      <xdr:rowOff>106973</xdr:rowOff>
    </xdr:from>
    <xdr:to>
      <xdr:col>10</xdr:col>
      <xdr:colOff>416700</xdr:colOff>
      <xdr:row>17</xdr:row>
      <xdr:rowOff>29307</xdr:rowOff>
    </xdr:to>
    <xdr:pic>
      <xdr:nvPicPr>
        <xdr:cNvPr id="9" name="Picture 8">
          <a:extLst>
            <a:ext uri="{FF2B5EF4-FFF2-40B4-BE49-F238E27FC236}">
              <a16:creationId xmlns:a16="http://schemas.microsoft.com/office/drawing/2014/main" id="{D3E2C420-0B79-4C26-96A0-3F7E9156995D}"/>
            </a:ext>
          </a:extLst>
        </xdr:cNvPr>
        <xdr:cNvPicPr>
          <a:picLocks noChangeAspect="1"/>
        </xdr:cNvPicPr>
      </xdr:nvPicPr>
      <xdr:blipFill>
        <a:blip xmlns:r="http://schemas.openxmlformats.org/officeDocument/2006/relationships" r:embed="rId6"/>
        <a:stretch>
          <a:fillRect/>
        </a:stretch>
      </xdr:blipFill>
      <xdr:spPr>
        <a:xfrm>
          <a:off x="6458680" y="1802423"/>
          <a:ext cx="2892470" cy="1408234"/>
        </a:xfrm>
        <a:prstGeom prst="rect">
          <a:avLst/>
        </a:prstGeom>
      </xdr:spPr>
    </xdr:pic>
    <xdr:clientData/>
  </xdr:twoCellAnchor>
  <xdr:twoCellAnchor editAs="oneCell">
    <xdr:from>
      <xdr:col>10</xdr:col>
      <xdr:colOff>770077</xdr:colOff>
      <xdr:row>5</xdr:row>
      <xdr:rowOff>126022</xdr:rowOff>
    </xdr:from>
    <xdr:to>
      <xdr:col>15</xdr:col>
      <xdr:colOff>195009</xdr:colOff>
      <xdr:row>17</xdr:row>
      <xdr:rowOff>69383</xdr:rowOff>
    </xdr:to>
    <xdr:pic>
      <xdr:nvPicPr>
        <xdr:cNvPr id="13" name="Picture 12">
          <a:extLst>
            <a:ext uri="{FF2B5EF4-FFF2-40B4-BE49-F238E27FC236}">
              <a16:creationId xmlns:a16="http://schemas.microsoft.com/office/drawing/2014/main" id="{3441F688-2925-4524-BAFC-D8AE917344C9}"/>
            </a:ext>
          </a:extLst>
        </xdr:cNvPr>
        <xdr:cNvPicPr>
          <a:picLocks noChangeAspect="1"/>
        </xdr:cNvPicPr>
      </xdr:nvPicPr>
      <xdr:blipFill>
        <a:blip xmlns:r="http://schemas.openxmlformats.org/officeDocument/2006/relationships" r:embed="rId7"/>
        <a:stretch>
          <a:fillRect/>
        </a:stretch>
      </xdr:blipFill>
      <xdr:spPr>
        <a:xfrm>
          <a:off x="9704527" y="1059472"/>
          <a:ext cx="3634982" cy="2191261"/>
        </a:xfrm>
        <a:prstGeom prst="rect">
          <a:avLst/>
        </a:prstGeom>
      </xdr:spPr>
    </xdr:pic>
    <xdr:clientData/>
  </xdr:twoCellAnchor>
  <xdr:twoCellAnchor editAs="oneCell">
    <xdr:from>
      <xdr:col>0</xdr:col>
      <xdr:colOff>0</xdr:colOff>
      <xdr:row>0</xdr:row>
      <xdr:rowOff>0</xdr:rowOff>
    </xdr:from>
    <xdr:to>
      <xdr:col>1</xdr:col>
      <xdr:colOff>323850</xdr:colOff>
      <xdr:row>3</xdr:row>
      <xdr:rowOff>94669</xdr:rowOff>
    </xdr:to>
    <xdr:pic>
      <xdr:nvPicPr>
        <xdr:cNvPr id="14" name="Picture 13">
          <a:extLst>
            <a:ext uri="{FF2B5EF4-FFF2-40B4-BE49-F238E27FC236}">
              <a16:creationId xmlns:a16="http://schemas.microsoft.com/office/drawing/2014/main" id="{26522FDE-B9EB-4969-A424-E6E68EB632B7}"/>
            </a:ext>
          </a:extLst>
        </xdr:cNvPr>
        <xdr:cNvPicPr>
          <a:picLocks noChangeAspect="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3550AE5-2966-4478-B061-DF377501D963}" name="Table1" displayName="Table1" ref="A23:R34" totalsRowCount="1" headerRowDxfId="531" dataDxfId="530" totalsRowDxfId="529" headerRowBorderDxfId="527" tableBorderDxfId="528" totalsRowBorderDxfId="526">
  <autoFilter ref="A23:R33" xr:uid="{03550AE5-2966-4478-B061-DF377501D963}">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autoFilter>
  <tableColumns count="18">
    <tableColumn id="1" xr3:uid="{8B497480-AF85-4745-BBB9-FFE9E1EDC808}" name="Facade/Phase" dataDxfId="524" totalsRowDxfId="525"/>
    <tableColumn id="2" xr3:uid="{FE42BB1A-0D88-40FA-B3C7-4100F76B0583}" name="Position" dataDxfId="522" totalsRowDxfId="523"/>
    <tableColumn id="3" xr3:uid="{3AAD7609-EB8B-4201-8E03-17D71A297FAA}" name="Quantity_x000a_Q [pcs]" dataDxfId="520" totalsRowDxfId="521"/>
    <tableColumn id="4" xr3:uid="{97DFBC6F-2B6F-4FD5-9974-523F6DBB8C35}" name="Length_x000a_L [mm]" dataDxfId="518" totalsRowDxfId="519"/>
    <tableColumn id="5" xr3:uid="{7A5245C8-8227-428E-8665-14857C4D1F7D}" name="Thickness_x000a_T [mm]" dataDxfId="516" totalsRowDxfId="517"/>
    <tableColumn id="6" xr3:uid="{B06F805F-9E82-46FB-9E4A-0BF7174B2967}" name="Module_x000a_M [mm]" dataDxfId="514" totalsRowDxfId="515"/>
    <tableColumn id="7" xr3:uid="{96B8890E-7975-4DC0-AD70-C43F1DAE21CE}" name="Panel type" dataDxfId="512" totalsRowDxfId="513"/>
    <tableColumn id="8" xr3:uid="{F7F0C8A3-57A6-43DB-B8FB-AC526B49907F}" name="Core type" dataDxfId="510" totalsRowDxfId="511"/>
    <tableColumn id="9" xr3:uid="{162864BB-E503-4B0A-8EC7-1700984A75BF}" name="Thickness _x000a_(side A) [mm]" dataDxfId="508" totalsRowDxfId="509"/>
    <tableColumn id="10" xr3:uid="{56B247BA-7481-4634-A775-8A9D3047CB7E}" name="Coating type _x000a_(side A)" dataDxfId="506" totalsRowDxfId="507"/>
    <tableColumn id="11" xr3:uid="{33240B66-F3FC-4B9A-8225-8DF2718EBD1E}" name="Colour _x000a_(side A)" dataDxfId="504" totalsRowDxfId="505"/>
    <tableColumn id="12" xr3:uid="{B9EEAA89-F704-4DF8-866A-971FD4FD978E}" name="Profile type _x000a_(side A)" dataDxfId="502" totalsRowDxfId="503"/>
    <tableColumn id="13" xr3:uid="{E3936198-CD3F-4141-9370-8D2357C7ABAC}" name="Thickness _x000a_(side B) [mm]" dataDxfId="500" totalsRowDxfId="501"/>
    <tableColumn id="14" xr3:uid="{1580DE88-FCC9-449A-9C17-E191A2891005}" name="Coating type _x000a_(side B)" dataDxfId="498" totalsRowDxfId="499"/>
    <tableColumn id="15" xr3:uid="{116E16C5-B739-4F11-A034-8B7B069672A1}" name="Colour _x000a_(side B)" dataDxfId="496" totalsRowDxfId="497"/>
    <tableColumn id="16" xr3:uid="{059C8564-3B30-4A1A-AC5A-2F009FC8E184}" name="Profile type _x000a_(side B)" dataDxfId="494" totalsRowDxfId="495"/>
    <tableColumn id="17" xr3:uid="{3EBD03A0-4AA2-4E5A-80C4-6F158A1A3DD4}" name="Note" totalsRowLabel="Total [m2]" dataDxfId="492" totalsRowDxfId="493"/>
    <tableColumn id="18" xr3:uid="{8D6D3032-6345-4B65-B4FC-BC4E4BC05C6B}" name="Total_x000a_Q×L×M [m2]" totalsRowFunction="sum" dataDxfId="490" totalsRowDxfId="491">
      <calculatedColumnFormula>C24*D24/1000*F24/1000</calculatedColumnFormula>
    </tableColumn>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E38269F2-77B2-4571-8A55-55BD047D2B9E}" name="Table2" displayName="Table2" ref="A23:U34" totalsRowCount="1" headerRowDxfId="460" dataDxfId="459" totalsRowDxfId="458" headerRowBorderDxfId="456" tableBorderDxfId="457">
  <autoFilter ref="A23:U33" xr:uid="{E38269F2-77B2-4571-8A55-55BD047D2B9E}">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autoFilter>
  <tableColumns count="21">
    <tableColumn id="1" xr3:uid="{17BF085A-A47F-47A0-931E-D3F5727E15DE}" name="Facade/Phase" dataDxfId="454" totalsRowDxfId="455"/>
    <tableColumn id="2" xr3:uid="{5E26DE69-FB8E-47A6-9679-9088E93E2D9E}" name="Position" dataDxfId="452" totalsRowDxfId="453"/>
    <tableColumn id="3" xr3:uid="{B1AF581D-EEB9-4EB4-84F4-3126D067E895}" name="Quantity_x000a_Q [pcs]" dataDxfId="450" totalsRowDxfId="451"/>
    <tableColumn id="4" xr3:uid="{B26FF364-34A5-4653-A918-51CF7B18058F}" name="A [mm]" dataDxfId="448" totalsRowDxfId="449"/>
    <tableColumn id="5" xr3:uid="{B6FFC021-E827-42C9-8799-1CF02010518E}" name="B [mm]" dataDxfId="446" totalsRowDxfId="447"/>
    <tableColumn id="6" xr3:uid="{3072D4BE-4451-41AE-B1C7-73939DC13FAF}" name="Angle_x000a_[°]" dataDxfId="444" totalsRowDxfId="445"/>
    <tableColumn id="7" xr3:uid="{B7279285-BD1A-4FBA-912D-8EECE206EFE2}" name="Dimension_x000a_L=A+B [mm]" dataDxfId="442" totalsRowDxfId="443">
      <calculatedColumnFormula>D24+E24</calculatedColumnFormula>
    </tableColumn>
    <tableColumn id="8" xr3:uid="{9D91E482-E1F0-49FA-A9EC-F23283E2D697}" name="Thickness_x000a_T [mm]" dataDxfId="440" totalsRowDxfId="441"/>
    <tableColumn id="9" xr3:uid="{5DC3D2F6-3D19-41F2-AF55-08D383C14AF6}" name="Module_x000a_M [mm]" dataDxfId="438" totalsRowDxfId="439"/>
    <tableColumn id="10" xr3:uid="{FD71DBEB-9733-47C8-90A1-3404430CA74B}" name="Panel type" dataDxfId="436" totalsRowDxfId="437"/>
    <tableColumn id="11" xr3:uid="{F7D00E42-13FA-45C6-BDA2-658CF5821BF4}" name="Core type" dataDxfId="434" totalsRowDxfId="435"/>
    <tableColumn id="12" xr3:uid="{5432BEA7-4161-4364-8E31-5EC8A4571167}" name="Thickness _x000a_(side A) [mm]" dataDxfId="432" totalsRowDxfId="433"/>
    <tableColumn id="13" xr3:uid="{297B22F6-6A67-4F8E-81EF-119DF4E4483F}" name="Coating type _x000a_(side A)" dataDxfId="430" totalsRowDxfId="431"/>
    <tableColumn id="14" xr3:uid="{D57DB57F-E568-49A2-BBC3-1A1C53EDECA0}" name="Colour _x000a_(side A)" dataDxfId="428" totalsRowDxfId="429"/>
    <tableColumn id="15" xr3:uid="{C54ED9DE-608D-46F0-A485-A58D1E78E51C}" name="Profile type _x000a_(side A)" dataDxfId="426" totalsRowDxfId="427"/>
    <tableColumn id="16" xr3:uid="{F941529A-DFEB-456A-AB08-34FE38E6F600}" name="Thickness _x000a_(side B) [mm]" dataDxfId="424" totalsRowDxfId="425"/>
    <tableColumn id="17" xr3:uid="{86CAB7A8-3991-43BA-BEF0-02F2111B02A1}" name="Coating type _x000a_(side B)" dataDxfId="422" totalsRowDxfId="423"/>
    <tableColumn id="18" xr3:uid="{FF2A45B4-E422-4E41-9E4B-868F326ED5C1}" name="Colour _x000a_(side B)" dataDxfId="420" totalsRowDxfId="421"/>
    <tableColumn id="19" xr3:uid="{F2040752-1285-4123-818B-F34F984BA043}" name="Profile type _x000a_(side B)" dataDxfId="418" totalsRowDxfId="419"/>
    <tableColumn id="20" xr3:uid="{C9ACCFBD-994C-4566-9BA7-6180CB9D84E6}" name="Note" totalsRowLabel="Total [m2]" dataDxfId="416" totalsRowDxfId="417"/>
    <tableColumn id="21" xr3:uid="{6DAA6847-A890-4E36-90D4-244ABF723010}" name="Total_x000a_Q×L×M [m2]" totalsRowFunction="sum" dataDxfId="414" totalsRowDxfId="415">
      <calculatedColumnFormula>C24*G24/1000*I24/1000</calculatedColumnFormula>
    </tableColumn>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2BEA86A2-5E2F-4627-B678-F16BA1E79304}" name="Table3" displayName="Table3" ref="A23:W34" totalsRowCount="1" headerRowDxfId="382" dataDxfId="381" totalsRowDxfId="380" headerRowBorderDxfId="378" tableBorderDxfId="379">
  <autoFilter ref="A23:W33" xr:uid="{2BEA86A2-5E2F-4627-B678-F16BA1E79304}">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autoFilter>
  <tableColumns count="23">
    <tableColumn id="1" xr3:uid="{34FA2E6F-F894-49B9-A363-BE1E84D9B28C}" name="Facade/Phase" dataDxfId="376" totalsRowDxfId="377"/>
    <tableColumn id="2" xr3:uid="{D67F3F68-6350-4A00-85D5-74DC473AFB53}" name="Position" dataDxfId="374" totalsRowDxfId="375"/>
    <tableColumn id="3" xr3:uid="{B648AC4B-8317-4841-A09B-22436AA6278B}" name="Quantity_x000a_Q [pcs]" dataDxfId="372" totalsRowDxfId="373"/>
    <tableColumn id="4" xr3:uid="{316BCA29-6653-49BB-A182-9E5468AC8722}" name="A [mm]" dataDxfId="370" totalsRowDxfId="371"/>
    <tableColumn id="5" xr3:uid="{9AD159D3-8EAE-41D6-A147-5A08DE7C7383}" name="B [mm]" dataDxfId="368" totalsRowDxfId="369"/>
    <tableColumn id="6" xr3:uid="{8FA95B83-5508-4C19-9DD1-C455D9175888}" name="C [mm]" dataDxfId="366" totalsRowDxfId="367"/>
    <tableColumn id="7" xr3:uid="{E451AD24-A00D-4969-BCAC-D7A1D74F0C16}" name="Angle_x000a_a [°]" dataDxfId="364" totalsRowDxfId="365"/>
    <tableColumn id="8" xr3:uid="{FCAF96DA-8B4F-4236-A8C1-488075526EC7}" name="Angle_x000a_c [°]" dataDxfId="362" totalsRowDxfId="363"/>
    <tableColumn id="9" xr3:uid="{B5664CA6-7321-486C-A60E-991A77F746FF}" name="Dimension_x000a_L=A+B+C [mm]" dataDxfId="360" totalsRowDxfId="361">
      <calculatedColumnFormula>D24+E24+F24</calculatedColumnFormula>
    </tableColumn>
    <tableColumn id="10" xr3:uid="{BC7A871F-CA8E-479C-9CAE-C9AA7CD6BA73}" name="Thickness_x000a_T [mm]" dataDxfId="358" totalsRowDxfId="359"/>
    <tableColumn id="11" xr3:uid="{9AC13EA5-3925-4CF7-BEDD-3F2779EE5C6D}" name="Module_x000a_M [mm]" dataDxfId="356" totalsRowDxfId="357"/>
    <tableColumn id="12" xr3:uid="{E9A85488-2380-415D-9A1A-6E99DD3777A8}" name="Panel type" dataDxfId="354" totalsRowDxfId="355"/>
    <tableColumn id="13" xr3:uid="{24562636-D7BD-41C3-9AD2-EDD8D24B3714}" name="Core type" dataDxfId="352" totalsRowDxfId="353"/>
    <tableColumn id="14" xr3:uid="{16F4D6CE-31D5-4F21-B829-C52C69BD7FDE}" name="Thickness _x000a_(side A) [mm]" dataDxfId="350" totalsRowDxfId="351"/>
    <tableColumn id="15" xr3:uid="{EB6DDF17-68E8-43F6-879B-907E99B0E853}" name="Coating type _x000a_(side A)" dataDxfId="348" totalsRowDxfId="349"/>
    <tableColumn id="16" xr3:uid="{F3F78F25-F62D-4885-955D-CF67E380B446}" name="Colour _x000a_(side A)" dataDxfId="346" totalsRowDxfId="347"/>
    <tableColumn id="17" xr3:uid="{382615C8-3E8E-467E-9F18-3708900B7015}" name="Profile type _x000a_(side A)" dataDxfId="344" totalsRowDxfId="345"/>
    <tableColumn id="18" xr3:uid="{A0797670-8439-4038-A005-D8348264AD7C}" name="Thickness _x000a_(side B) [mm]" dataDxfId="342" totalsRowDxfId="343"/>
    <tableColumn id="19" xr3:uid="{29638E6F-6974-4614-9483-7E12B981C8A4}" name="Coating type _x000a_(side B)" dataDxfId="340" totalsRowDxfId="341"/>
    <tableColumn id="20" xr3:uid="{DBFCDC3D-5689-4F76-9E92-F7592F9F83AF}" name="Colour _x000a_(side B)" dataDxfId="338" totalsRowDxfId="339"/>
    <tableColumn id="21" xr3:uid="{16170831-0C73-496C-B415-FA41FAABCF9A}" name="Profile type _x000a_(side B)" dataDxfId="336" totalsRowDxfId="337"/>
    <tableColumn id="22" xr3:uid="{2DFC2476-BD7B-4567-8CC8-191F4272AF6B}" name="Note" totalsRowLabel="Total [m2]" dataDxfId="334" totalsRowDxfId="335"/>
    <tableColumn id="23" xr3:uid="{9E51AAD0-F3D6-4862-A140-CCFAC4A074BB}" name="Total_x000a_Q×L×M [m2]" totalsRowFunction="sum" dataDxfId="332" totalsRowDxfId="333">
      <calculatedColumnFormula>C24*I24/1000*K24/1000</calculatedColumnFormula>
    </tableColumn>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3A590D9-4422-42E8-9FB5-2B7D91223D04}" name="Table4" displayName="Table4" ref="A23:V34" totalsRowCount="1" headerRowDxfId="298" dataDxfId="297" totalsRowDxfId="296" headerRowBorderDxfId="294" tableBorderDxfId="295">
  <autoFilter ref="A23:V33" xr:uid="{03A590D9-4422-42E8-9FB5-2B7D91223D04}">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autoFilter>
  <tableColumns count="22">
    <tableColumn id="1" xr3:uid="{9783B8E7-7CC9-4A55-B351-C508316832A9}" name="Facade/Phase" dataDxfId="292" totalsRowDxfId="293"/>
    <tableColumn id="2" xr3:uid="{DE1CC794-20C0-42A2-B96A-7CE7FBD08CF7}" name="Position" dataDxfId="290" totalsRowDxfId="291"/>
    <tableColumn id="3" xr3:uid="{4F26DEEA-2E47-48B2-A935-9EE7BA1EF222}" name="Quantity_x000a_Q [pcs]" dataDxfId="288" totalsRowDxfId="289"/>
    <tableColumn id="4" xr3:uid="{2DD7BF37-A0B4-4783-83DA-48BC14977362}" name="A [mm]" dataDxfId="286" totalsRowDxfId="287"/>
    <tableColumn id="5" xr3:uid="{F58E5C0D-59DC-4D0A-9470-205F641E448C}" name="B [mm]" dataDxfId="284" totalsRowDxfId="285"/>
    <tableColumn id="6" xr3:uid="{04690CF0-ED44-4CE9-849F-8C9C7BC5DAC8}" name="Dimension_x000a_A+B [mm]" dataDxfId="282" totalsRowDxfId="283">
      <calculatedColumnFormula>D24+E24</calculatedColumnFormula>
    </tableColumn>
    <tableColumn id="7" xr3:uid="{B380A317-8031-4DA1-8727-FDAE82C9B7EA}" name="Angle_x000a_[°]" dataDxfId="280" totalsRowDxfId="281"/>
    <tableColumn id="8" xr3:uid="{88A2D731-A95E-4B4D-B493-B16AD749A743}" name="Length_x000a_L [mm]" dataDxfId="278" totalsRowDxfId="279"/>
    <tableColumn id="9" xr3:uid="{40193CEF-6021-42A4-BE22-7EC0CCE98B39}" name="Thickness_x000a_T [mm]" dataDxfId="276" totalsRowDxfId="277"/>
    <tableColumn id="10" xr3:uid="{1DC3A4FB-8708-49C9-9B65-2A7C06F2DA68}" name="Module_x000a_M [mm]" dataDxfId="274" totalsRowDxfId="275"/>
    <tableColumn id="11" xr3:uid="{B754F6C5-4536-4FD1-A18B-3544BEE1A084}" name="Panel type" dataDxfId="272" totalsRowDxfId="273"/>
    <tableColumn id="12" xr3:uid="{9D593211-E32E-4368-99D0-E64E02B7AEF4}" name="Core type" dataDxfId="270" totalsRowDxfId="271"/>
    <tableColumn id="13" xr3:uid="{4FBFBD3E-FF2D-4F6A-9905-BA34676628DB}" name="Thickness _x000a_(side A) [mm]" dataDxfId="268" totalsRowDxfId="269"/>
    <tableColumn id="14" xr3:uid="{5422C484-0BC0-4932-8691-60910207BE21}" name="Coating type _x000a_(side A)" dataDxfId="266" totalsRowDxfId="267"/>
    <tableColumn id="15" xr3:uid="{CCFEDA5D-DA8E-4FC1-B932-8765E259EE61}" name="Colour _x000a_(side A)" dataDxfId="264" totalsRowDxfId="265"/>
    <tableColumn id="16" xr3:uid="{57D7756C-7980-4E7A-A705-05C51EF9B70F}" name="Profile type _x000a_(side A)" dataDxfId="262" totalsRowDxfId="263"/>
    <tableColumn id="17" xr3:uid="{95AC0E3C-425D-4758-8225-CC268B31BFF6}" name="Thickness _x000a_(side B) [mm]" dataDxfId="260" totalsRowDxfId="261"/>
    <tableColumn id="18" xr3:uid="{C81A16FE-2F52-4C27-B1F5-AB87DDB0FB72}" name="Coating type _x000a_(side B)" dataDxfId="258" totalsRowDxfId="259"/>
    <tableColumn id="19" xr3:uid="{DCBA6A79-D5F5-48E8-ACCA-E0363DE50DAD}" name="Colour _x000a_(side B)" dataDxfId="256" totalsRowDxfId="257"/>
    <tableColumn id="20" xr3:uid="{E9F30C13-B419-44C3-9D0E-0A5FB3F4FF7C}" name="Profile type _x000a_(side B)" dataDxfId="254" totalsRowDxfId="255"/>
    <tableColumn id="21" xr3:uid="{B1E3F7F2-4CF3-4E3D-8553-D697D7C3ADF0}" name="Note" totalsRowLabel="Total [m2]" dataDxfId="252" totalsRowDxfId="253"/>
    <tableColumn id="22" xr3:uid="{A8943420-06C1-420A-A4ED-9DBF1C08C597}" name="Total_x000a_Q×L×M [m2]" totalsRowFunction="sum" dataDxfId="250" totalsRowDxfId="251">
      <calculatedColumnFormula>C24*H24/1000*J24/1000</calculatedColumnFormula>
    </tableColumn>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6C750D4E-A34D-4968-A67E-E3D4DA30F292}" name="Table48" displayName="Table48" ref="A23:V34" totalsRowCount="1" headerRowDxfId="214" dataDxfId="213" totalsRowDxfId="212" headerRowBorderDxfId="210" tableBorderDxfId="211">
  <autoFilter ref="A23:V33" xr:uid="{03A590D9-4422-42E8-9FB5-2B7D91223D04}">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autoFilter>
  <tableColumns count="22">
    <tableColumn id="1" xr3:uid="{92A7674F-161E-4486-AFF7-6A3A9E2E6E95}" name="Facade/Phase" dataDxfId="208" totalsRowDxfId="209"/>
    <tableColumn id="2" xr3:uid="{B57C1B7A-B22E-4E30-BEF0-BCA28DA3995F}" name="Position" dataDxfId="206" totalsRowDxfId="207"/>
    <tableColumn id="3" xr3:uid="{8DCE7811-5DAC-48A3-A213-ED76DEA37798}" name="Quantity_x000a_Q [pcs]" dataDxfId="204" totalsRowDxfId="205"/>
    <tableColumn id="4" xr3:uid="{18DB06DF-828C-4348-8CCD-C89778886AFA}" name="A [mm]" dataDxfId="202" totalsRowDxfId="203"/>
    <tableColumn id="5" xr3:uid="{A91E2B8D-9AF7-43E5-969B-388B89D94580}" name="B [mm]" dataDxfId="200" totalsRowDxfId="201"/>
    <tableColumn id="6" xr3:uid="{DAC670E4-05EC-4370-BAFA-C755294ED182}" name="Dimension_x000a_A+B [mm]" dataDxfId="198" totalsRowDxfId="199">
      <calculatedColumnFormula>D24+E24</calculatedColumnFormula>
    </tableColumn>
    <tableColumn id="7" xr3:uid="{3DC2E5C8-C588-480A-A88B-5EC035C366F8}" name="Angle_x000a_[°]" dataDxfId="196" totalsRowDxfId="197"/>
    <tableColumn id="8" xr3:uid="{7F18974C-3EB7-42D0-AAF9-0FED940CE849}" name="Length_x000a_L [mm]" dataDxfId="194" totalsRowDxfId="195"/>
    <tableColumn id="9" xr3:uid="{33C20B68-F167-461E-81F3-060D70FCE16E}" name="Thickness_x000a_T [mm]" dataDxfId="192" totalsRowDxfId="193"/>
    <tableColumn id="10" xr3:uid="{0A65C32D-6D1F-468A-80D7-1940D094F130}" name="Module_x000a_M [mm]" dataDxfId="190" totalsRowDxfId="191"/>
    <tableColumn id="11" xr3:uid="{2872944B-0946-4C30-8CF3-7BAC9407232B}" name="Panel type" dataDxfId="188" totalsRowDxfId="189"/>
    <tableColumn id="12" xr3:uid="{1E811553-737D-4F12-BF35-71649CFB50C1}" name="Core type" dataDxfId="186" totalsRowDxfId="187"/>
    <tableColumn id="13" xr3:uid="{A7909B4F-B71F-4647-8ACF-79F15F4C3D65}" name="Thickness _x000a_(side A) [mm]" dataDxfId="184" totalsRowDxfId="185"/>
    <tableColumn id="14" xr3:uid="{544D3BA6-55FD-4BBC-ABF1-8B720CB81CD8}" name="Coating type _x000a_(side A)" dataDxfId="182" totalsRowDxfId="183"/>
    <tableColumn id="15" xr3:uid="{A464A81D-00F0-40B4-9FA5-345A527562C0}" name="Colour _x000a_(side A)" dataDxfId="180" totalsRowDxfId="181"/>
    <tableColumn id="16" xr3:uid="{34E998D9-BB59-4558-B36F-D0FA82F8782B}" name="Profile type _x000a_(side A)" dataDxfId="178" totalsRowDxfId="179"/>
    <tableColumn id="17" xr3:uid="{3D56E784-2934-469F-A3D0-14AA5B4D5FD6}" name="Thickness _x000a_(side B) [mm]" dataDxfId="176" totalsRowDxfId="177"/>
    <tableColumn id="18" xr3:uid="{8738AD36-D6C2-4CC7-8908-187F474C01B5}" name="Coating type _x000a_(side B)" dataDxfId="174" totalsRowDxfId="175"/>
    <tableColumn id="19" xr3:uid="{25816E51-3520-4326-8890-372AB52AB0F9}" name="Colour _x000a_(side B)" dataDxfId="172" totalsRowDxfId="173"/>
    <tableColumn id="20" xr3:uid="{E748B4ED-A431-4AA4-86C4-4F0F33611D9B}" name="Profile type _x000a_(side B)" dataDxfId="170" totalsRowDxfId="171"/>
    <tableColumn id="21" xr3:uid="{7096D0C2-9DC6-4E4A-977B-10B3CBDC0C29}" name="Note" totalsRowLabel="Total [m2]" dataDxfId="168" totalsRowDxfId="169"/>
    <tableColumn id="22" xr3:uid="{7AC87F90-7498-404D-8D43-A9C660FF283E}" name="Total_x000a_Q×L×M [m2]" totalsRowFunction="sum" dataDxfId="166" totalsRowDxfId="167">
      <calculatedColumnFormula>C24*H24/1000*J24/1000</calculatedColumnFormula>
    </tableColumn>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875355EF-54FF-4E08-B03E-BE59EE6C5CD4}" name="Table5" displayName="Table5" ref="A23:V34" totalsRowCount="1" headerRowDxfId="134" dataDxfId="133" totalsRowDxfId="132" headerRowBorderDxfId="130" tableBorderDxfId="131">
  <autoFilter ref="A23:V33" xr:uid="{875355EF-54FF-4E08-B03E-BE59EE6C5CD4}">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autoFilter>
  <tableColumns count="22">
    <tableColumn id="1" xr3:uid="{91F1D55D-0753-44A6-B65F-86B63F4051B9}" name="Facade/Phase" dataDxfId="128" totalsRowDxfId="129"/>
    <tableColumn id="2" xr3:uid="{B6264FC5-96AC-4A19-B75E-2A46F1FD0560}" name="Position" dataDxfId="126" totalsRowDxfId="127"/>
    <tableColumn id="3" xr3:uid="{0B05F846-3BF1-4B67-8C14-EF322582AEA4}" name="Quantity_x000a_Q [pcs]" dataDxfId="124" totalsRowDxfId="125"/>
    <tableColumn id="4" xr3:uid="{AE6221F7-81AE-45B0-9ADB-899613E453E9}" name="A [mm]" dataDxfId="122" totalsRowDxfId="123"/>
    <tableColumn id="5" xr3:uid="{8B1C5A57-4E0F-4602-8142-56B8BA85ECA1}" name="B [mm]" dataDxfId="120" totalsRowDxfId="121"/>
    <tableColumn id="6" xr3:uid="{53CCC58D-F400-433E-B456-FDC81599B648}" name="Dimension_x000a_A+B [mm]" dataDxfId="118" totalsRowDxfId="119">
      <calculatedColumnFormula>D24+E24</calculatedColumnFormula>
    </tableColumn>
    <tableColumn id="7" xr3:uid="{D588BB6B-C8A2-4889-81C6-554B5DE87E24}" name="Angle_x000a_[°]" dataDxfId="116" totalsRowDxfId="117"/>
    <tableColumn id="8" xr3:uid="{189E0743-EEFE-4508-9AFF-5DFE5DCC1A1C}" name="Length_x000a_L [mm]" dataDxfId="114" totalsRowDxfId="115"/>
    <tableColumn id="9" xr3:uid="{8C6C83CF-FF5A-419D-869B-EC6B2375A45F}" name="Thickness_x000a_T [mm]" dataDxfId="112" totalsRowDxfId="113"/>
    <tableColumn id="10" xr3:uid="{F27BFA22-8CD3-46D4-9757-34466B1A85E4}" name="Module_x000a_M [mm]" dataDxfId="110" totalsRowDxfId="111"/>
    <tableColumn id="11" xr3:uid="{BBEE3E69-C207-4C46-883B-50DDA0813249}" name="Panel type" dataDxfId="108" totalsRowDxfId="109"/>
    <tableColumn id="12" xr3:uid="{11F86387-743D-4426-AD97-D1D9BD52B644}" name="Core type" dataDxfId="106" totalsRowDxfId="107"/>
    <tableColumn id="13" xr3:uid="{6EA00270-F9B6-4CF5-B2C4-94A9FD093568}" name="Thickness _x000a_(side A) [mm]" dataDxfId="104" totalsRowDxfId="105"/>
    <tableColumn id="14" xr3:uid="{BCFE39F7-8B0D-461F-80FD-8C2942C7F7AA}" name="Coating type _x000a_(side A)" dataDxfId="102" totalsRowDxfId="103"/>
    <tableColumn id="15" xr3:uid="{42B90C77-1E17-4D16-95C3-BBDE6FFF958A}" name="Colour _x000a_(side A)" dataDxfId="100" totalsRowDxfId="101"/>
    <tableColumn id="16" xr3:uid="{1A91E767-6A38-4B2B-8BBF-80375E2E5F15}" name="Profile type _x000a_(side A)" dataDxfId="98" totalsRowDxfId="99"/>
    <tableColumn id="17" xr3:uid="{3E095366-B05C-4BA5-A794-0498C4C4956C}" name="Thickness _x000a_(side B) [mm]" dataDxfId="96" totalsRowDxfId="97"/>
    <tableColumn id="18" xr3:uid="{16ACF66A-3B6B-4B72-BE3E-A92A5345A8F9}" name="Coating type _x000a_(side B)" dataDxfId="94" totalsRowDxfId="95"/>
    <tableColumn id="19" xr3:uid="{76614344-8267-46D9-9FF5-56D3C3693312}" name="Colour _x000a_(side B)" dataDxfId="92" totalsRowDxfId="93"/>
    <tableColumn id="20" xr3:uid="{AD15C301-2201-4C89-BBE1-48FECA976B3A}" name="Profile type _x000a_(side B)" dataDxfId="90" totalsRowDxfId="91"/>
    <tableColumn id="21" xr3:uid="{3C132300-8D94-4484-8E6A-AFD2953D2BDE}" name="Note" totalsRowLabel="Total [m2]" dataDxfId="88" totalsRowDxfId="89"/>
    <tableColumn id="22" xr3:uid="{616E0CBD-B4DD-4D18-B680-5CD79F930A92}" name="Total_x000a_Q×L×M [m2]" totalsRowFunction="sum" dataDxfId="86" totalsRowDxfId="87">
      <calculatedColumnFormula>C24*H24/1000*J24/1000</calculatedColumnFormula>
    </tableColumn>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7249E55D-4CE9-4A0B-A2C3-E4465CD76108}" name="Table6" displayName="Table6" ref="A23:X34" totalsRowCount="1" headerRowDxfId="52" dataDxfId="51" totalsRowDxfId="50" headerRowBorderDxfId="48" tableBorderDxfId="49">
  <autoFilter ref="A23:X33" xr:uid="{7249E55D-4CE9-4A0B-A2C3-E4465CD7610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autoFilter>
  <tableColumns count="24">
    <tableColumn id="1" xr3:uid="{2EF8EC04-D187-47BC-94A1-ECC225AE272D}" name="Facade/Phase" dataDxfId="46" totalsRowDxfId="47"/>
    <tableColumn id="2" xr3:uid="{36AFFD45-9D42-4741-9018-DAEA4D91EC5D}" name="Position" dataDxfId="44" totalsRowDxfId="45"/>
    <tableColumn id="3" xr3:uid="{1FE2FDE6-EC62-4FE2-8662-CB0CFA5FD3DE}" name="Quantity_x000a_Q [pcs]" dataDxfId="42" totalsRowDxfId="43"/>
    <tableColumn id="4" xr3:uid="{50104E2F-8B10-4227-887A-939F6619AD25}" name="A [mm]" dataDxfId="40" totalsRowDxfId="41"/>
    <tableColumn id="5" xr3:uid="{5ABE31AB-7509-420E-BF12-BCB5E5B22FFA}" name="B [mm]" dataDxfId="38" totalsRowDxfId="39"/>
    <tableColumn id="6" xr3:uid="{118DB0DE-8427-4000-8CB5-AB5F4EBECE71}" name="C [mm]" dataDxfId="36" totalsRowDxfId="37"/>
    <tableColumn id="7" xr3:uid="{5852EB62-4327-46A7-9E7F-1B13DA50C088}" name="Dimension_x000a_A+B+C [mm]" dataDxfId="34" totalsRowDxfId="35">
      <calculatedColumnFormula>D24+E24+F24</calculatedColumnFormula>
    </tableColumn>
    <tableColumn id="8" xr3:uid="{27145A13-4BC7-4724-8AEF-B01E607B61C1}" name="Angle_x000a_a [°]" dataDxfId="32" totalsRowDxfId="33"/>
    <tableColumn id="9" xr3:uid="{43D41CAB-5040-488D-A40B-90121CD3E0CA}" name="Angle_x000a_c [°]" dataDxfId="30" totalsRowDxfId="31"/>
    <tableColumn id="10" xr3:uid="{068D9822-E89F-4FC5-BE0E-57DE92CBEC36}" name="Length_x000a_L [mm]" dataDxfId="28" totalsRowDxfId="29"/>
    <tableColumn id="11" xr3:uid="{753005BC-1F98-4D8E-ABBF-16592E83F733}" name="Thickness_x000a_T [mm]" dataDxfId="26" totalsRowDxfId="27"/>
    <tableColumn id="12" xr3:uid="{43FB3759-B1DE-43AC-875D-8CBC0F4DF0A3}" name="Module_x000a_M [mm]" dataDxfId="24" totalsRowDxfId="25"/>
    <tableColumn id="13" xr3:uid="{B2A7B49B-4C36-45BF-A61E-B9C323DA155E}" name="Panel type" dataDxfId="22" totalsRowDxfId="23"/>
    <tableColumn id="14" xr3:uid="{E4306C4E-5E49-4FFB-8EAD-ACF4BD4D8F9A}" name="Core type" dataDxfId="20" totalsRowDxfId="21"/>
    <tableColumn id="15" xr3:uid="{95D0C77F-ACF1-4068-9341-DC82D64F0AAA}" name="Thickness _x000a_(side A) [mm]" dataDxfId="18" totalsRowDxfId="19"/>
    <tableColumn id="16" xr3:uid="{4010D1BC-CCED-4973-AC50-0063E4136CF4}" name="Coating type _x000a_(side A)" dataDxfId="16" totalsRowDxfId="17"/>
    <tableColumn id="17" xr3:uid="{088DC478-0BC0-4FCC-AFF7-42D6129139E2}" name="Colour _x000a_(side A)" dataDxfId="14" totalsRowDxfId="15"/>
    <tableColumn id="18" xr3:uid="{D55AC076-EACB-438A-BA42-5714E0D9C9F9}" name="Profile type _x000a_(side A)" dataDxfId="12" totalsRowDxfId="13"/>
    <tableColumn id="19" xr3:uid="{8572DB2F-3CED-4318-8320-C1779ADA6796}" name="Thickness _x000a_(side B) [mm]" dataDxfId="10" totalsRowDxfId="11"/>
    <tableColumn id="20" xr3:uid="{23545A9C-E2B3-4FFA-A9C9-F9FE9D687791}" name="Coating type _x000a_(side B)" dataDxfId="8" totalsRowDxfId="9"/>
    <tableColumn id="21" xr3:uid="{29072817-7072-40A0-8579-A86959492F98}" name="Colour _x000a_(side B)" dataDxfId="6" totalsRowDxfId="7"/>
    <tableColumn id="22" xr3:uid="{570F9840-29FF-46FA-A3D1-D5501BDF4EAE}" name="Profile type _x000a_(side B)" dataDxfId="4" totalsRowDxfId="5"/>
    <tableColumn id="23" xr3:uid="{A7F49C0A-A1EC-4BBE-8B19-3A2A4388D1E6}" name="Note" totalsRowLabel="Total [m2]" dataDxfId="2" totalsRowDxfId="3"/>
    <tableColumn id="24" xr3:uid="{218B16B2-75C3-4848-918D-2B835F04F7D6}" name="Total_x000a_Q×L×M [m2]" totalsRowFunction="sum" dataDxfId="0" totalsRowDxfId="1">
      <calculatedColumnFormula>C24*J24/1000*L24/1000</calculatedColumnFormula>
    </tableColumn>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trimo-group.com/files/downloads/Horizontal%20Fa%C3%A7ade%20System%20Trimoterm%20FTV.pdf" TargetMode="External"/><Relationship Id="rId7" Type="http://schemas.openxmlformats.org/officeDocument/2006/relationships/drawing" Target="../drawings/drawing1.xml"/><Relationship Id="rId2" Type="http://schemas.openxmlformats.org/officeDocument/2006/relationships/hyperlink" Target="https://www.trimo-group.com/files/downloads/Packaging%20transport%20and%20storage%20for%20Trimo%20products.pdf" TargetMode="External"/><Relationship Id="rId1" Type="http://schemas.openxmlformats.org/officeDocument/2006/relationships/hyperlink" Target="https://www.trimo-group.com/files/downloads/Trimoterm%20Fireproof%20Panels%20Brochure.pdf" TargetMode="External"/><Relationship Id="rId6" Type="http://schemas.openxmlformats.org/officeDocument/2006/relationships/printerSettings" Target="../printerSettings/printerSettings1.bin"/><Relationship Id="rId5" Type="http://schemas.openxmlformats.org/officeDocument/2006/relationships/hyperlink" Target="https://www.trimo-group.com/files/downloads/Trimoterm%20Technical%20Specification.pdf" TargetMode="External"/><Relationship Id="rId4" Type="http://schemas.openxmlformats.org/officeDocument/2006/relationships/hyperlink" Target="https://www.trimo-group.com/files/downloads/Trimoterm%20Fa%C3%A7ade%20System%20FTV%20Invisio.pdf" TargetMode="External"/></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s://www.trimo-group.com/files/downloads/Horizontal%20Fa%C3%A7ade%20System%20Trimoterm%20FTV.pdf" TargetMode="External"/><Relationship Id="rId7" Type="http://schemas.openxmlformats.org/officeDocument/2006/relationships/drawing" Target="../drawings/drawing2.xml"/><Relationship Id="rId2" Type="http://schemas.openxmlformats.org/officeDocument/2006/relationships/hyperlink" Target="https://www.trimo-group.com/files/downloads/Packaging%20transport%20and%20storage%20for%20Trimo%20products.pdf" TargetMode="External"/><Relationship Id="rId1" Type="http://schemas.openxmlformats.org/officeDocument/2006/relationships/hyperlink" Target="https://www.trimo-group.com/files/downloads/Trimoterm%20Fireproof%20Panels%20Brochure.pdf" TargetMode="External"/><Relationship Id="rId6" Type="http://schemas.openxmlformats.org/officeDocument/2006/relationships/printerSettings" Target="../printerSettings/printerSettings2.bin"/><Relationship Id="rId5" Type="http://schemas.openxmlformats.org/officeDocument/2006/relationships/hyperlink" Target="https://www.trimo-group.com/files/downloads/Trimoterm%20Technical%20Specification.pdf" TargetMode="External"/><Relationship Id="rId10" Type="http://schemas.openxmlformats.org/officeDocument/2006/relationships/comments" Target="../comments1.xml"/><Relationship Id="rId4" Type="http://schemas.openxmlformats.org/officeDocument/2006/relationships/hyperlink" Target="https://www.trimo-group.com/files/downloads/Trimoterm%20Fa%C3%A7ade%20System%20FTV%20Invisio.pdf" TargetMode="External"/><Relationship Id="rId9" Type="http://schemas.openxmlformats.org/officeDocument/2006/relationships/table" Target="../tables/table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comments" Target="../comments2.xml"/><Relationship Id="rId4"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comments" Target="../comments3.xml"/><Relationship Id="rId4" Type="http://schemas.openxmlformats.org/officeDocument/2006/relationships/table" Target="../tables/table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5" Type="http://schemas.openxmlformats.org/officeDocument/2006/relationships/comments" Target="../comments4.xml"/><Relationship Id="rId4" Type="http://schemas.openxmlformats.org/officeDocument/2006/relationships/table" Target="../tables/table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5" Type="http://schemas.openxmlformats.org/officeDocument/2006/relationships/comments" Target="../comments5.xml"/><Relationship Id="rId4" Type="http://schemas.openxmlformats.org/officeDocument/2006/relationships/table" Target="../tables/table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7.bin"/><Relationship Id="rId5" Type="http://schemas.openxmlformats.org/officeDocument/2006/relationships/comments" Target="../comments6.xml"/><Relationship Id="rId4" Type="http://schemas.openxmlformats.org/officeDocument/2006/relationships/table" Target="../tables/table6.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printerSettings" Target="../printerSettings/printerSettings8.bin"/><Relationship Id="rId5" Type="http://schemas.openxmlformats.org/officeDocument/2006/relationships/comments" Target="../comments7.xml"/><Relationship Id="rId4" Type="http://schemas.openxmlformats.org/officeDocument/2006/relationships/table" Target="../tables/table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23F929-EE10-4339-B7D0-805C2C9F5734}">
  <dimension ref="A1:M167"/>
  <sheetViews>
    <sheetView showGridLines="0" tabSelected="1" zoomScaleNormal="100" zoomScaleSheetLayoutView="85" workbookViewId="0">
      <selection activeCell="E37" sqref="E37"/>
    </sheetView>
  </sheetViews>
  <sheetFormatPr defaultRowHeight="14.25"/>
  <cols>
    <col min="1" max="1" width="17.625" customWidth="1"/>
    <col min="2" max="2" width="14.625" customWidth="1"/>
    <col min="3" max="3" width="10.625" customWidth="1"/>
    <col min="4" max="6" width="9" customWidth="1"/>
  </cols>
  <sheetData>
    <row r="1" spans="1:6" ht="15">
      <c r="B1" s="1"/>
      <c r="C1" s="29"/>
    </row>
    <row r="2" spans="1:6" ht="26.25">
      <c r="A2" s="2"/>
      <c r="B2" s="1"/>
      <c r="C2" s="20" t="s">
        <v>0</v>
      </c>
    </row>
    <row r="3" spans="1:6" ht="15.75">
      <c r="C3" s="21" t="s">
        <v>1</v>
      </c>
      <c r="D3" s="28" t="str" cm="1">
        <f t="array" ref="D3">LOOKUP(2,1/(Updates!A:A&lt;&gt;""),Updates!A:A)</f>
        <v>1.1</v>
      </c>
      <c r="E3" s="30" t="s">
        <v>2</v>
      </c>
      <c r="F3" s="2"/>
    </row>
    <row r="4" spans="1:6">
      <c r="C4" s="21"/>
    </row>
    <row r="79" spans="1:1" ht="15">
      <c r="A79" s="1" t="s">
        <v>3</v>
      </c>
    </row>
    <row r="81" spans="1:5">
      <c r="B81" s="81" t="s">
        <v>4</v>
      </c>
    </row>
    <row r="82" spans="1:5">
      <c r="B82" s="81" t="s">
        <v>5</v>
      </c>
    </row>
    <row r="83" spans="1:5">
      <c r="B83" s="81" t="s">
        <v>6</v>
      </c>
    </row>
    <row r="84" spans="1:5">
      <c r="B84" s="63"/>
    </row>
    <row r="85" spans="1:5">
      <c r="B85" s="81" t="s">
        <v>7</v>
      </c>
    </row>
    <row r="86" spans="1:5">
      <c r="B86" s="81" t="s">
        <v>8</v>
      </c>
    </row>
    <row r="89" spans="1:5" ht="15.75">
      <c r="A89" s="22" t="s">
        <v>9</v>
      </c>
    </row>
    <row r="90" spans="1:5">
      <c r="A90" s="23" t="s">
        <v>10</v>
      </c>
    </row>
    <row r="91" spans="1:5">
      <c r="A91" s="23" t="s">
        <v>11</v>
      </c>
    </row>
    <row r="93" spans="1:5">
      <c r="B93" s="4" t="s">
        <v>12</v>
      </c>
      <c r="C93" t="s">
        <v>13</v>
      </c>
    </row>
    <row r="94" spans="1:5">
      <c r="B94" s="15" t="s">
        <v>14</v>
      </c>
      <c r="C94" s="11" t="s">
        <v>15</v>
      </c>
      <c r="D94" s="11"/>
      <c r="E94" s="11"/>
    </row>
    <row r="95" spans="1:5">
      <c r="B95" s="16" t="s">
        <v>14</v>
      </c>
      <c r="C95" s="10" t="s">
        <v>16</v>
      </c>
      <c r="D95" s="10"/>
      <c r="E95" s="10"/>
    </row>
    <row r="96" spans="1:5">
      <c r="B96" s="17" t="s">
        <v>14</v>
      </c>
      <c r="C96" s="3" t="s">
        <v>17</v>
      </c>
      <c r="D96" s="3"/>
      <c r="E96" s="3"/>
    </row>
    <row r="97" spans="2:5">
      <c r="B97" s="18" t="s">
        <v>18</v>
      </c>
      <c r="C97" s="12" t="s">
        <v>19</v>
      </c>
      <c r="D97" s="12"/>
      <c r="E97" s="12"/>
    </row>
    <row r="127" spans="1:1" ht="15.75">
      <c r="A127" s="22" t="s">
        <v>20</v>
      </c>
    </row>
    <row r="128" spans="1:1">
      <c r="A128" s="23" t="s">
        <v>21</v>
      </c>
    </row>
    <row r="129" spans="1:1">
      <c r="A129" s="23" t="s">
        <v>22</v>
      </c>
    </row>
    <row r="166" spans="1:13" ht="15">
      <c r="A166" s="1" t="s">
        <v>23</v>
      </c>
    </row>
    <row r="167" spans="1:13" ht="123" customHeight="1">
      <c r="A167" s="102" t="s">
        <v>24</v>
      </c>
      <c r="B167" s="102"/>
      <c r="C167" s="102"/>
      <c r="D167" s="102"/>
      <c r="E167" s="102"/>
      <c r="F167" s="102"/>
      <c r="G167" s="102"/>
      <c r="H167" s="102"/>
      <c r="I167" s="102"/>
      <c r="J167" s="102"/>
      <c r="K167" s="102"/>
      <c r="L167" s="102"/>
      <c r="M167" s="102"/>
    </row>
  </sheetData>
  <sheetProtection sheet="1" objects="1" scenarios="1"/>
  <mergeCells count="1">
    <mergeCell ref="A167:M167"/>
  </mergeCells>
  <hyperlinks>
    <hyperlink ref="B83" r:id="rId1" tooltip="Download" display="https://www.trimo-group.com/files/downloads/Trimoterm Fireproof Panels Brochure.pdf" xr:uid="{E3194CB0-405C-4629-8D38-A98ABE7FC7D7}"/>
    <hyperlink ref="B85" r:id="rId2" display="pack" xr:uid="{FDB12F4B-EF6D-4C2B-8E72-28B11D2273D8}"/>
    <hyperlink ref="B86" r:id="rId3" xr:uid="{D8D1C71B-3B51-41C6-9C21-872FAFB027D8}"/>
    <hyperlink ref="B82" r:id="rId4" xr:uid="{CB78DBC8-0D11-40C9-BE02-A8CE03094AB7}"/>
    <hyperlink ref="B81" r:id="rId5" tooltip="Download" display="https://www.trimo-group.com/files/downloads/Trimoterm Technical Specification.pdf" xr:uid="{956196A6-4A3F-4228-9F5E-180DACEDB7FA}"/>
  </hyperlinks>
  <pageMargins left="0.39370078740157483" right="0.39370078740157483" top="0.39370078740157483" bottom="0.39370078740157483" header="0.31496062992125984" footer="0.31496062992125984"/>
  <pageSetup paperSize="9" orientation="landscape" r:id="rId6"/>
  <drawing r:id="rId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5D329-13E7-4D48-86BB-6B1AFB33EB82}">
  <sheetPr codeName="Sheet2"/>
  <dimension ref="A1:R62"/>
  <sheetViews>
    <sheetView showGridLines="0" zoomScaleNormal="100" zoomScaleSheetLayoutView="70" workbookViewId="0">
      <selection activeCell="A5" sqref="A5"/>
    </sheetView>
  </sheetViews>
  <sheetFormatPr defaultRowHeight="14.25"/>
  <cols>
    <col min="1" max="1" width="17.625" style="63" customWidth="1"/>
    <col min="2" max="2" width="14.625" style="63" customWidth="1"/>
    <col min="3" max="6" width="10.625" style="63" customWidth="1"/>
    <col min="7" max="7" width="11.5" style="63" customWidth="1"/>
    <col min="8" max="8" width="10.75" style="63" customWidth="1"/>
    <col min="9" max="9" width="10.625" style="63" customWidth="1"/>
    <col min="10" max="11" width="12.625" style="63" customWidth="1"/>
    <col min="12" max="13" width="10.625" style="63" customWidth="1"/>
    <col min="14" max="15" width="12.625" style="63" customWidth="1"/>
    <col min="16" max="16" width="10.625" style="63" customWidth="1"/>
    <col min="17" max="17" width="24.625" style="63" customWidth="1"/>
    <col min="18" max="18" width="10.625" style="63" customWidth="1"/>
    <col min="19" max="16384" width="9" style="63"/>
  </cols>
  <sheetData>
    <row r="1" spans="1:15" s="48" customFormat="1" ht="15.75">
      <c r="B1" s="49"/>
      <c r="C1" s="50" t="s">
        <v>25</v>
      </c>
    </row>
    <row r="2" spans="1:15" s="48" customFormat="1" ht="26.25">
      <c r="A2" s="51"/>
      <c r="B2" s="49"/>
      <c r="C2" s="52" t="s">
        <v>26</v>
      </c>
    </row>
    <row r="3" spans="1:15" s="48" customFormat="1" ht="15.75">
      <c r="A3" s="51"/>
      <c r="B3" s="49"/>
      <c r="C3" s="53" t="s">
        <v>1</v>
      </c>
      <c r="D3" s="54" t="str" cm="1">
        <f t="array" ref="D3">LOOKUP(2,1/(Updates!A:A&lt;&gt;""),Updates!A:A)</f>
        <v>1.1</v>
      </c>
      <c r="E3" s="30" t="s">
        <v>2</v>
      </c>
      <c r="G3" s="51"/>
    </row>
    <row r="4" spans="1:15" s="48" customFormat="1"/>
    <row r="5" spans="1:15" ht="15">
      <c r="A5" s="89" t="s">
        <v>27</v>
      </c>
      <c r="B5" s="67"/>
      <c r="C5" s="32"/>
    </row>
    <row r="6" spans="1:15" ht="15">
      <c r="A6" s="89" t="s">
        <v>28</v>
      </c>
      <c r="B6" s="67"/>
      <c r="C6" s="32"/>
    </row>
    <row r="7" spans="1:15" ht="15">
      <c r="A7" s="89" t="s">
        <v>29</v>
      </c>
      <c r="B7" s="67"/>
      <c r="C7" s="32"/>
    </row>
    <row r="8" spans="1:15" ht="15">
      <c r="A8" s="89" t="s">
        <v>30</v>
      </c>
      <c r="B8" s="67"/>
      <c r="C8" s="32"/>
    </row>
    <row r="9" spans="1:15" ht="15">
      <c r="A9" s="89" t="s">
        <v>31</v>
      </c>
      <c r="B9" s="67"/>
      <c r="C9" s="32"/>
    </row>
    <row r="12" spans="1:15" ht="15">
      <c r="A12" s="89" t="s">
        <v>32</v>
      </c>
      <c r="B12" s="67"/>
      <c r="C12" s="32"/>
    </row>
    <row r="13" spans="1:15" ht="15">
      <c r="A13" s="89" t="s">
        <v>33</v>
      </c>
      <c r="B13" s="67"/>
      <c r="C13" s="32"/>
    </row>
    <row r="14" spans="1:15" ht="15.75">
      <c r="A14" s="89" t="s">
        <v>34</v>
      </c>
      <c r="B14" s="67"/>
      <c r="C14" s="32"/>
      <c r="O14" s="65"/>
    </row>
    <row r="17" spans="1:18" ht="15">
      <c r="A17" s="89" t="s">
        <v>35</v>
      </c>
      <c r="B17" s="67"/>
      <c r="C17" s="32"/>
    </row>
    <row r="21" spans="1:18" s="48" customFormat="1" ht="15.75" customHeight="1">
      <c r="A21" s="103" t="s">
        <v>36</v>
      </c>
      <c r="B21" s="103"/>
      <c r="C21" s="103"/>
      <c r="D21" s="103" t="s">
        <v>37</v>
      </c>
      <c r="E21" s="103"/>
      <c r="F21" s="103"/>
      <c r="G21" s="103" t="s">
        <v>38</v>
      </c>
      <c r="H21" s="103"/>
      <c r="I21" s="104" t="s">
        <v>39</v>
      </c>
      <c r="J21" s="105"/>
      <c r="K21" s="105"/>
      <c r="L21" s="106"/>
      <c r="M21" s="104" t="s">
        <v>40</v>
      </c>
      <c r="N21" s="105"/>
      <c r="O21" s="105"/>
      <c r="P21" s="106"/>
      <c r="Q21" s="47" t="s">
        <v>41</v>
      </c>
      <c r="R21" s="47" t="s">
        <v>42</v>
      </c>
    </row>
    <row r="22" spans="1:18" ht="3" customHeight="1">
      <c r="A22" s="19"/>
      <c r="B22" s="19"/>
      <c r="C22" s="19"/>
      <c r="D22" s="19"/>
      <c r="E22" s="19"/>
      <c r="F22" s="19"/>
      <c r="G22" s="19"/>
      <c r="H22" s="19"/>
      <c r="I22" s="19"/>
      <c r="J22" s="19"/>
      <c r="K22" s="19"/>
      <c r="L22" s="19"/>
      <c r="M22" s="19"/>
      <c r="N22" s="19"/>
      <c r="O22" s="19"/>
      <c r="P22" s="19"/>
      <c r="Q22" s="19"/>
      <c r="R22" s="19"/>
    </row>
    <row r="23" spans="1:18" s="48" customFormat="1" ht="45">
      <c r="A23" s="91" t="s">
        <v>43</v>
      </c>
      <c r="B23" s="92" t="s">
        <v>44</v>
      </c>
      <c r="C23" s="92" t="s">
        <v>45</v>
      </c>
      <c r="D23" s="92" t="s">
        <v>46</v>
      </c>
      <c r="E23" s="92" t="s">
        <v>47</v>
      </c>
      <c r="F23" s="92" t="s">
        <v>48</v>
      </c>
      <c r="G23" s="92" t="s">
        <v>38</v>
      </c>
      <c r="H23" s="92" t="s">
        <v>49</v>
      </c>
      <c r="I23" s="92" t="s">
        <v>50</v>
      </c>
      <c r="J23" s="92" t="s">
        <v>51</v>
      </c>
      <c r="K23" s="92" t="s">
        <v>52</v>
      </c>
      <c r="L23" s="92" t="s">
        <v>53</v>
      </c>
      <c r="M23" s="92" t="s">
        <v>54</v>
      </c>
      <c r="N23" s="92" t="s">
        <v>55</v>
      </c>
      <c r="O23" s="92" t="s">
        <v>56</v>
      </c>
      <c r="P23" s="92" t="s">
        <v>57</v>
      </c>
      <c r="Q23" s="92" t="s">
        <v>41</v>
      </c>
      <c r="R23" s="93" t="s">
        <v>58</v>
      </c>
    </row>
    <row r="24" spans="1:18">
      <c r="A24" s="33"/>
      <c r="B24" s="5"/>
      <c r="C24" s="5"/>
      <c r="D24" s="6"/>
      <c r="E24" s="5"/>
      <c r="F24" s="7"/>
      <c r="G24" s="5" t="s">
        <v>59</v>
      </c>
      <c r="H24" s="5"/>
      <c r="I24" s="14"/>
      <c r="J24" s="5"/>
      <c r="K24" s="5"/>
      <c r="L24" s="5"/>
      <c r="M24" s="14"/>
      <c r="N24" s="5"/>
      <c r="O24" s="5"/>
      <c r="P24" s="5"/>
      <c r="Q24" s="8"/>
      <c r="R24" s="34">
        <f t="shared" ref="R24:R26" si="0">C24*D24/1000*F24/1000</f>
        <v>0</v>
      </c>
    </row>
    <row r="25" spans="1:18">
      <c r="A25" s="33"/>
      <c r="B25" s="5"/>
      <c r="C25" s="5"/>
      <c r="D25" s="6"/>
      <c r="E25" s="5"/>
      <c r="F25" s="7"/>
      <c r="G25" s="5" t="s">
        <v>59</v>
      </c>
      <c r="H25" s="5"/>
      <c r="I25" s="14"/>
      <c r="J25" s="5"/>
      <c r="K25" s="5"/>
      <c r="L25" s="5"/>
      <c r="M25" s="14"/>
      <c r="N25" s="5"/>
      <c r="O25" s="5"/>
      <c r="P25" s="5"/>
      <c r="Q25" s="8"/>
      <c r="R25" s="34">
        <f t="shared" si="0"/>
        <v>0</v>
      </c>
    </row>
    <row r="26" spans="1:18">
      <c r="A26" s="33"/>
      <c r="B26" s="5"/>
      <c r="C26" s="5"/>
      <c r="D26" s="6"/>
      <c r="E26" s="5"/>
      <c r="F26" s="7"/>
      <c r="G26" s="5" t="s">
        <v>59</v>
      </c>
      <c r="H26" s="5"/>
      <c r="I26" s="14"/>
      <c r="J26" s="5"/>
      <c r="K26" s="5"/>
      <c r="L26" s="5"/>
      <c r="M26" s="14"/>
      <c r="N26" s="5"/>
      <c r="O26" s="5"/>
      <c r="P26" s="5"/>
      <c r="Q26" s="8"/>
      <c r="R26" s="34">
        <f t="shared" si="0"/>
        <v>0</v>
      </c>
    </row>
    <row r="27" spans="1:18">
      <c r="A27" s="33"/>
      <c r="B27" s="5"/>
      <c r="C27" s="5"/>
      <c r="D27" s="6"/>
      <c r="E27" s="5"/>
      <c r="F27" s="7"/>
      <c r="G27" s="5" t="s">
        <v>59</v>
      </c>
      <c r="H27" s="5"/>
      <c r="I27" s="14"/>
      <c r="J27" s="5"/>
      <c r="K27" s="5"/>
      <c r="L27" s="5"/>
      <c r="M27" s="14"/>
      <c r="N27" s="5"/>
      <c r="O27" s="5"/>
      <c r="P27" s="5"/>
      <c r="Q27" s="8"/>
      <c r="R27" s="34">
        <f>C27*D27/1000*F27/1000</f>
        <v>0</v>
      </c>
    </row>
    <row r="28" spans="1:18">
      <c r="A28" s="33"/>
      <c r="B28" s="5"/>
      <c r="C28" s="5"/>
      <c r="D28" s="6"/>
      <c r="E28" s="5"/>
      <c r="F28" s="7"/>
      <c r="G28" s="5" t="s">
        <v>59</v>
      </c>
      <c r="H28" s="5"/>
      <c r="I28" s="14"/>
      <c r="J28" s="5"/>
      <c r="K28" s="5"/>
      <c r="L28" s="5"/>
      <c r="M28" s="14"/>
      <c r="N28" s="5"/>
      <c r="O28" s="5"/>
      <c r="P28" s="5"/>
      <c r="Q28" s="8"/>
      <c r="R28" s="34">
        <f>C28*D28/1000*F28/1000</f>
        <v>0</v>
      </c>
    </row>
    <row r="29" spans="1:18">
      <c r="A29" s="33"/>
      <c r="B29" s="5"/>
      <c r="C29" s="5"/>
      <c r="D29" s="6"/>
      <c r="E29" s="5"/>
      <c r="F29" s="7"/>
      <c r="G29" s="5" t="s">
        <v>59</v>
      </c>
      <c r="H29" s="5"/>
      <c r="I29" s="14"/>
      <c r="J29" s="5"/>
      <c r="K29" s="5"/>
      <c r="L29" s="5"/>
      <c r="M29" s="14"/>
      <c r="N29" s="5"/>
      <c r="O29" s="5"/>
      <c r="P29" s="5"/>
      <c r="Q29" s="8"/>
      <c r="R29" s="34">
        <f>C29*D29/1000*F29/1000</f>
        <v>0</v>
      </c>
    </row>
    <row r="30" spans="1:18">
      <c r="A30" s="33"/>
      <c r="B30" s="5"/>
      <c r="C30" s="5"/>
      <c r="D30" s="6"/>
      <c r="E30" s="5"/>
      <c r="F30" s="7"/>
      <c r="G30" s="5" t="s">
        <v>59</v>
      </c>
      <c r="H30" s="5"/>
      <c r="I30" s="14"/>
      <c r="J30" s="5"/>
      <c r="K30" s="5"/>
      <c r="L30" s="5"/>
      <c r="M30" s="14"/>
      <c r="N30" s="5"/>
      <c r="O30" s="5"/>
      <c r="P30" s="5"/>
      <c r="Q30" s="8"/>
      <c r="R30" s="34">
        <f t="shared" ref="R30:R32" si="1">C30*D30/1000*F30/1000</f>
        <v>0</v>
      </c>
    </row>
    <row r="31" spans="1:18">
      <c r="A31" s="33"/>
      <c r="B31" s="5"/>
      <c r="C31" s="5"/>
      <c r="D31" s="6"/>
      <c r="E31" s="5"/>
      <c r="F31" s="7"/>
      <c r="G31" s="5" t="s">
        <v>59</v>
      </c>
      <c r="H31" s="5"/>
      <c r="I31" s="14"/>
      <c r="J31" s="5"/>
      <c r="K31" s="5"/>
      <c r="L31" s="5"/>
      <c r="M31" s="14"/>
      <c r="N31" s="5"/>
      <c r="O31" s="5"/>
      <c r="P31" s="5"/>
      <c r="Q31" s="8"/>
      <c r="R31" s="34">
        <f t="shared" si="1"/>
        <v>0</v>
      </c>
    </row>
    <row r="32" spans="1:18">
      <c r="A32" s="33"/>
      <c r="B32" s="5"/>
      <c r="C32" s="5"/>
      <c r="D32" s="6"/>
      <c r="E32" s="5"/>
      <c r="F32" s="7"/>
      <c r="G32" s="5" t="s">
        <v>59</v>
      </c>
      <c r="H32" s="5"/>
      <c r="I32" s="14"/>
      <c r="J32" s="5"/>
      <c r="K32" s="5"/>
      <c r="L32" s="5"/>
      <c r="M32" s="14"/>
      <c r="N32" s="5"/>
      <c r="O32" s="5"/>
      <c r="P32" s="5"/>
      <c r="Q32" s="8"/>
      <c r="R32" s="34">
        <f t="shared" si="1"/>
        <v>0</v>
      </c>
    </row>
    <row r="33" spans="1:18">
      <c r="A33" s="35" t="s">
        <v>60</v>
      </c>
      <c r="B33" s="36" t="s">
        <v>61</v>
      </c>
      <c r="C33" s="36">
        <v>0</v>
      </c>
      <c r="D33" s="37">
        <v>5000</v>
      </c>
      <c r="E33" s="36">
        <v>150</v>
      </c>
      <c r="F33" s="38">
        <v>1000</v>
      </c>
      <c r="G33" s="36" t="s">
        <v>59</v>
      </c>
      <c r="H33" s="36" t="s">
        <v>62</v>
      </c>
      <c r="I33" s="39">
        <v>0.6</v>
      </c>
      <c r="J33" s="36" t="s">
        <v>63</v>
      </c>
      <c r="K33" s="36" t="s">
        <v>64</v>
      </c>
      <c r="L33" s="36" t="s">
        <v>65</v>
      </c>
      <c r="M33" s="39">
        <v>0.5</v>
      </c>
      <c r="N33" s="36" t="s">
        <v>63</v>
      </c>
      <c r="O33" s="36" t="s">
        <v>64</v>
      </c>
      <c r="P33" s="36" t="s">
        <v>66</v>
      </c>
      <c r="Q33" s="40" t="s">
        <v>67</v>
      </c>
      <c r="R33" s="41">
        <f>C33*D33/1000*F33/1000</f>
        <v>0</v>
      </c>
    </row>
    <row r="34" spans="1:18">
      <c r="A34" s="42"/>
      <c r="B34" s="43"/>
      <c r="C34" s="43"/>
      <c r="D34" s="44"/>
      <c r="E34" s="43"/>
      <c r="F34" s="43"/>
      <c r="G34" s="43"/>
      <c r="H34" s="43"/>
      <c r="I34" s="43"/>
      <c r="J34" s="43"/>
      <c r="K34" s="43"/>
      <c r="L34" s="43"/>
      <c r="M34" s="43"/>
      <c r="N34" s="43"/>
      <c r="O34" s="43"/>
      <c r="P34" s="43"/>
      <c r="Q34" s="46" t="s">
        <v>68</v>
      </c>
      <c r="R34" s="45">
        <f>SUBTOTAL(109,Table1[Total
Q×L×M '[m2']])</f>
        <v>0</v>
      </c>
    </row>
    <row r="35" spans="1:18">
      <c r="A35" s="68"/>
      <c r="C35" s="69"/>
      <c r="Q35" s="70"/>
      <c r="R35" s="71"/>
    </row>
    <row r="36" spans="1:18" ht="15">
      <c r="A36" s="72" t="s">
        <v>69</v>
      </c>
      <c r="C36" s="69"/>
      <c r="Q36" s="70"/>
      <c r="R36" s="71"/>
    </row>
    <row r="37" spans="1:18">
      <c r="A37" s="96" t="s">
        <v>70</v>
      </c>
      <c r="B37" s="97" t="s">
        <v>71</v>
      </c>
      <c r="C37" s="98"/>
      <c r="D37" s="99"/>
      <c r="E37" s="94"/>
      <c r="F37" s="99" t="s">
        <v>72</v>
      </c>
      <c r="Q37" s="70"/>
      <c r="R37" s="71"/>
    </row>
    <row r="38" spans="1:18">
      <c r="A38" s="96" t="s">
        <v>73</v>
      </c>
      <c r="B38" s="97" t="s">
        <v>74</v>
      </c>
      <c r="C38" s="98"/>
      <c r="D38" s="99"/>
      <c r="E38" s="66"/>
      <c r="F38" s="100" t="s">
        <v>72</v>
      </c>
      <c r="G38" s="95" t="s">
        <v>75</v>
      </c>
      <c r="Q38" s="70"/>
      <c r="R38" s="71"/>
    </row>
    <row r="39" spans="1:18">
      <c r="A39" s="68"/>
      <c r="C39" s="69"/>
      <c r="Q39" s="70"/>
      <c r="R39" s="71"/>
    </row>
    <row r="40" spans="1:18">
      <c r="A40" s="68"/>
      <c r="C40" s="69"/>
      <c r="Q40" s="70"/>
      <c r="R40" s="71"/>
    </row>
    <row r="41" spans="1:18" ht="15">
      <c r="A41" s="72" t="s">
        <v>9</v>
      </c>
    </row>
    <row r="42" spans="1:18" ht="14.25" customHeight="1">
      <c r="A42" s="72"/>
    </row>
    <row r="43" spans="1:18" ht="14.25" customHeight="1">
      <c r="A43" s="63" t="s">
        <v>76</v>
      </c>
      <c r="R43" s="73"/>
    </row>
    <row r="44" spans="1:18" ht="14.25" customHeight="1">
      <c r="R44" s="73"/>
    </row>
    <row r="45" spans="1:18" ht="14.25" customHeight="1">
      <c r="A45" s="63" t="s">
        <v>77</v>
      </c>
      <c r="R45" s="73"/>
    </row>
    <row r="46" spans="1:18" ht="14.25" customHeight="1">
      <c r="A46" s="63" t="s">
        <v>78</v>
      </c>
      <c r="R46" s="73"/>
    </row>
    <row r="47" spans="1:18" ht="14.25" customHeight="1"/>
    <row r="48" spans="1:18" ht="14.25" customHeight="1">
      <c r="B48" s="66" t="s">
        <v>12</v>
      </c>
      <c r="C48" s="63" t="s">
        <v>13</v>
      </c>
      <c r="R48" s="73"/>
    </row>
    <row r="49" spans="1:18" ht="14.25" customHeight="1">
      <c r="B49" s="8" t="s">
        <v>14</v>
      </c>
      <c r="C49" s="74" t="s">
        <v>15</v>
      </c>
      <c r="D49" s="74"/>
      <c r="E49" s="74"/>
      <c r="R49" s="73"/>
    </row>
    <row r="50" spans="1:18" ht="14.25" customHeight="1">
      <c r="B50" s="75" t="s">
        <v>14</v>
      </c>
      <c r="C50" s="76" t="s">
        <v>16</v>
      </c>
      <c r="D50" s="76"/>
      <c r="E50" s="76"/>
    </row>
    <row r="51" spans="1:18" ht="14.25" customHeight="1">
      <c r="B51" s="77" t="s">
        <v>14</v>
      </c>
      <c r="C51" s="78" t="s">
        <v>17</v>
      </c>
      <c r="D51" s="78"/>
      <c r="E51" s="78"/>
    </row>
    <row r="52" spans="1:18" ht="14.25" customHeight="1">
      <c r="B52" s="79" t="s">
        <v>18</v>
      </c>
      <c r="C52" s="80" t="s">
        <v>19</v>
      </c>
      <c r="D52" s="80"/>
      <c r="E52" s="80"/>
    </row>
    <row r="53" spans="1:18" ht="14.25" customHeight="1"/>
    <row r="55" spans="1:18" ht="15">
      <c r="A55" s="64" t="s">
        <v>79</v>
      </c>
    </row>
    <row r="57" spans="1:18">
      <c r="B57" s="81" t="s">
        <v>4</v>
      </c>
    </row>
    <row r="58" spans="1:18">
      <c r="B58" s="81" t="s">
        <v>5</v>
      </c>
    </row>
    <row r="59" spans="1:18">
      <c r="B59" s="81" t="s">
        <v>6</v>
      </c>
    </row>
    <row r="61" spans="1:18">
      <c r="B61" s="81" t="s">
        <v>7</v>
      </c>
    </row>
    <row r="62" spans="1:18">
      <c r="B62" s="81" t="s">
        <v>8</v>
      </c>
    </row>
  </sheetData>
  <sheetProtection sheet="1" objects="1" scenarios="1" insertRows="0" deleteRows="0"/>
  <dataConsolidate/>
  <mergeCells count="5">
    <mergeCell ref="M21:P21"/>
    <mergeCell ref="D21:F21"/>
    <mergeCell ref="G21:H21"/>
    <mergeCell ref="A21:C21"/>
    <mergeCell ref="I21:L21"/>
  </mergeCells>
  <phoneticPr fontId="4" type="noConversion"/>
  <conditionalFormatting sqref="A24:Q33">
    <cfRule type="expression" dxfId="553" priority="1">
      <formula>OR(A24="")</formula>
    </cfRule>
  </conditionalFormatting>
  <conditionalFormatting sqref="C24:C33">
    <cfRule type="cellIs" dxfId="552" priority="27" operator="lessThan">
      <formula>0</formula>
    </cfRule>
  </conditionalFormatting>
  <conditionalFormatting sqref="D24:D33">
    <cfRule type="cellIs" dxfId="551" priority="9" operator="lessThan">
      <formula>2000</formula>
    </cfRule>
    <cfRule type="cellIs" dxfId="550" priority="21" operator="notBetween">
      <formula>2000</formula>
      <formula>14000</formula>
    </cfRule>
  </conditionalFormatting>
  <conditionalFormatting sqref="E24:E33">
    <cfRule type="expression" dxfId="549" priority="22">
      <formula>OR(AND(H24="Power T",OR(E24=220)))</formula>
    </cfRule>
    <cfRule type="expression" dxfId="548" priority="25">
      <formula>OR(AND(H24="Power T",OR(E24=50)),AND(H24="Power S",OR(E24=220,E24=250)),AND(H24="Perform R",OR(E24=50,E24=220,E24=250)),AND(H24="Perform C",OR(E24=220,E24=250)))</formula>
    </cfRule>
    <cfRule type="expression" dxfId="547" priority="26">
      <formula>NOT(OR(E24=50,E24=60,E24=80,E24=100,E24=120,E24=133,E24=150,E24=172,E24=200,E24=220,E24=240,E24=250))</formula>
    </cfRule>
  </conditionalFormatting>
  <conditionalFormatting sqref="F24:F33">
    <cfRule type="cellIs" dxfId="546" priority="20" operator="notBetween">
      <formula>600</formula>
      <formula>1100</formula>
    </cfRule>
  </conditionalFormatting>
  <conditionalFormatting sqref="G24:G33">
    <cfRule type="expression" dxfId="545" priority="18">
      <formula>NOT(OR(G24="FTV HL",G24=""))</formula>
    </cfRule>
  </conditionalFormatting>
  <conditionalFormatting sqref="H24:H33">
    <cfRule type="expression" dxfId="544" priority="14">
      <formula>OR(AND(H24="Power T",OR(E24=220)))</formula>
    </cfRule>
    <cfRule type="expression" dxfId="543" priority="15">
      <formula>OR(AND(H24="Power T",OR(E24=50)),AND(H24="Power S",OR(E24=220,E24=250)),AND(H24="Perform R",OR(E24=50,E24=220,E24=250)),AND(H24="Perform C",OR(E24=220,E24=250)))</formula>
    </cfRule>
    <cfRule type="expression" dxfId="542" priority="16">
      <formula>NOT(OR(H24="Power T",H24="Power S",H24="Perform R",H24="Perform C"))</formula>
    </cfRule>
  </conditionalFormatting>
  <conditionalFormatting sqref="I24:I33">
    <cfRule type="expression" dxfId="541" priority="2">
      <formula>AND(L24="G",NOT(OR(I24=0.7,I24=0.75,I24=0.8)))</formula>
    </cfRule>
    <cfRule type="expression" dxfId="540" priority="5">
      <formula>OR(AND(J24="HPS 200",NOT(I24=0.55)),AND(NOT(J24="HPS 200"),I24=0.55))</formula>
    </cfRule>
    <cfRule type="expression" dxfId="539" priority="6">
      <formula>NOT(OR(I24=0.55,I24=0.6,I24=0.63,I24=0.65,I24=0.675,I24=0.7,I24=0.75,I24=0.8))</formula>
    </cfRule>
  </conditionalFormatting>
  <conditionalFormatting sqref="J24:J33">
    <cfRule type="expression" dxfId="538" priority="4">
      <formula>OR(AND(J24="HPS 200",NOT(I24=0.55)),AND(NOT(J24="HPS 200"),I24=0.55))</formula>
    </cfRule>
    <cfRule type="expression" dxfId="537" priority="13">
      <formula>NOT(OR(J24="SP 25",J24="SP 25",J24="PVDF 25",J24="PVDF 35",J24="PUR 50",J24="PVCF 150",J24="HPS 200",J24="PRISMA",J24="PRISMA ELEMENTS",J24="Inox 304",J24="Inox 316L",J24="Inox 316"))</formula>
    </cfRule>
  </conditionalFormatting>
  <conditionalFormatting sqref="L24:L33">
    <cfRule type="expression" dxfId="536" priority="3">
      <formula>AND(L24="G",NOT(OR(I24=0.7,I24=0.75,I24=0.8)))</formula>
    </cfRule>
    <cfRule type="expression" dxfId="535" priority="12">
      <formula>NOT(OR(L24="S",L24="V",L24="V2",L24="G",L24="M",L24="M3",L24="M8"))</formula>
    </cfRule>
  </conditionalFormatting>
  <conditionalFormatting sqref="M24:M33">
    <cfRule type="expression" dxfId="534" priority="7">
      <formula>NOT(OR(M24=0.45,M24=0.5,M24=0.55,M24=0.6,M24=0.63,M24=0.65,M24=0.675,M24=0.7,M24=0.75,M24=0.8))</formula>
    </cfRule>
  </conditionalFormatting>
  <conditionalFormatting sqref="N24:N33">
    <cfRule type="expression" dxfId="533" priority="8">
      <formula>NOT(OR(N24="SP 25",N24="SP 25",N24="PVDF 25",N24="PVDF 35",N24="PUR 50",N24="PVCF 150",N24="HPS 200",N24="PRISMA",N24="PRISMA ELEMENTS",N24="Inox 304",N24="Inox 316L",N24="Inox 316"))</formula>
    </cfRule>
  </conditionalFormatting>
  <conditionalFormatting sqref="P24:P33">
    <cfRule type="expression" dxfId="532" priority="11">
      <formula>NOT(OR(P24="S",P24="V",P24="V2",P24="G",P24="M2"))</formula>
    </cfRule>
  </conditionalFormatting>
  <dataValidations count="11">
    <dataValidation type="list" allowBlank="1" sqref="E24:E33" xr:uid="{FEF8DC4D-41AA-488B-9905-30C522186B61}">
      <formula1>"50,60,80,100,120,133,150,172,200,220,240,250"</formula1>
    </dataValidation>
    <dataValidation type="whole" errorStyle="information" allowBlank="1" errorTitle="Wrong length" error="Insert length (whole number)_x000a_2000 to 14000 mm" sqref="D24:D33" xr:uid="{DD4AFF0E-CE45-4EB2-B9B5-AB63EFAC36EC}">
      <formula1>2000</formula1>
      <formula2>14000</formula2>
    </dataValidation>
    <dataValidation type="whole" errorStyle="information" allowBlank="1" errorTitle="Wrong module" error="Insert module M [mm] (whole number):_x000a_600 mm to 1200 mm_x000a_1000 mm standard module_x000a_1200 mm standard module" sqref="F24:F33" xr:uid="{DF9033AC-78D8-43B1-8D5E-6AC924A57292}">
      <formula1>600</formula1>
      <formula2>1100</formula2>
    </dataValidation>
    <dataValidation type="list" allowBlank="1" sqref="H24:H33" xr:uid="{76217EF6-9B24-4A55-A2D2-FC8B89701E65}">
      <formula1>"Power T,Power S,Perform R,Perform C"</formula1>
    </dataValidation>
    <dataValidation type="list" allowBlank="1" sqref="L24:L33" xr:uid="{A077B575-636F-40C7-9C66-980D2547CD72}">
      <formula1>"S,V,V2,G,M,M3,M8"</formula1>
    </dataValidation>
    <dataValidation type="list" allowBlank="1" sqref="P24:P33" xr:uid="{69EBF4DB-CADE-4400-9147-945D440951D6}">
      <formula1>"S,V,V2,G,M2"</formula1>
    </dataValidation>
    <dataValidation type="whole" operator="greaterThanOrEqual" allowBlank="1" sqref="C24:C33" xr:uid="{07D0D75C-8CBD-4254-880A-84BC072B11D3}">
      <formula1>0</formula1>
    </dataValidation>
    <dataValidation type="list" allowBlank="1" sqref="I24:I33" xr:uid="{EACDF0AC-02FA-458D-BE1F-D672031E2AE4}">
      <formula1>"0,55,0,60,0,63,0,65,0,675,0,70,0,75,0,80"</formula1>
    </dataValidation>
    <dataValidation type="list" allowBlank="1" sqref="J24:J33 N24:N33" xr:uid="{0863725A-42FB-4EA6-BF00-685BDE68D5F4}">
      <formula1>"SP 25,SP 25,PVDF 25,PVDF 35,PUR 50,PVCF 150,HPS 200,PRISMA,PRISMA ELEMENTS,Inox 304,Inox 316L,Inox 316"</formula1>
    </dataValidation>
    <dataValidation type="list" allowBlank="1" sqref="G24:G33" xr:uid="{7EFE58AF-62E3-4BFF-B13D-44B1A9A6EC13}">
      <formula1>"FTV HL"</formula1>
    </dataValidation>
    <dataValidation type="list" allowBlank="1" sqref="M24:M33" xr:uid="{20E866F2-C391-4FB3-A2FA-44B89C75796B}">
      <formula1>"0,45,0,50,0,55,0,60,0,63,0,65,0,675,0,70,0,75,0,80"</formula1>
    </dataValidation>
  </dataValidations>
  <hyperlinks>
    <hyperlink ref="B59" r:id="rId1" tooltip="Download" display="https://www.trimo-group.com/files/downloads/Trimoterm Fireproof Panels Brochure.pdf" xr:uid="{B9683FCD-C01C-471C-9B8B-00BD6C9E0850}"/>
    <hyperlink ref="B61" r:id="rId2" display="pack" xr:uid="{441B2DDC-B760-4AEE-BE85-93E2894B0BD1}"/>
    <hyperlink ref="B62" r:id="rId3" xr:uid="{9B6DA4B9-602E-4A4C-A706-1D930F9D10FC}"/>
    <hyperlink ref="B58" r:id="rId4" xr:uid="{9C85344B-AE5C-40CA-A27A-5486D560D5D5}"/>
    <hyperlink ref="B57" r:id="rId5" tooltip="Download" display="https://www.trimo-group.com/files/downloads/Trimoterm Technical Specification.pdf" xr:uid="{7E9FBEE4-CC85-4DD1-9DC7-45905ECD142C}"/>
  </hyperlinks>
  <pageMargins left="0.39370078740157483" right="0.39370078740157483" top="0.39370078740157483" bottom="0.39370078740157483" header="0.31496062992125984" footer="0.31496062992125984"/>
  <pageSetup paperSize="9" scale="56" pageOrder="overThenDown" orientation="landscape" r:id="rId6"/>
  <drawing r:id="rId7"/>
  <legacyDrawing r:id="rId8"/>
  <tableParts count="1">
    <tablePart r:id="rId9"/>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823FF4-5CC0-41C5-BCFC-D5DAD92B910F}">
  <sheetPr codeName="Sheet3"/>
  <dimension ref="A1:U74"/>
  <sheetViews>
    <sheetView showGridLines="0" zoomScaleNormal="100" zoomScaleSheetLayoutView="70" workbookViewId="0">
      <selection activeCell="A5" sqref="A5"/>
    </sheetView>
  </sheetViews>
  <sheetFormatPr defaultRowHeight="14.25"/>
  <cols>
    <col min="1" max="1" width="17.625" style="63" customWidth="1"/>
    <col min="2" max="2" width="14.625" style="63" customWidth="1"/>
    <col min="3" max="9" width="10.625" style="63" customWidth="1"/>
    <col min="10" max="10" width="12" style="63" customWidth="1"/>
    <col min="11" max="11" width="11.375" style="63" customWidth="1"/>
    <col min="12" max="12" width="10.625" style="63" customWidth="1"/>
    <col min="13" max="14" width="12.625" style="63" customWidth="1"/>
    <col min="15" max="16" width="10.625" style="63" customWidth="1"/>
    <col min="17" max="18" width="12.625" style="63" customWidth="1"/>
    <col min="19" max="19" width="10.625" style="63" customWidth="1"/>
    <col min="20" max="20" width="24.625" style="63" customWidth="1"/>
    <col min="21" max="21" width="10.625" style="63" customWidth="1"/>
    <col min="22" max="16384" width="9" style="63"/>
  </cols>
  <sheetData>
    <row r="1" spans="1:16" s="48" customFormat="1" ht="15.75">
      <c r="B1" s="49"/>
      <c r="C1" s="50" t="s">
        <v>25</v>
      </c>
    </row>
    <row r="2" spans="1:16" s="48" customFormat="1" ht="26.25">
      <c r="C2" s="52" t="s">
        <v>80</v>
      </c>
    </row>
    <row r="3" spans="1:16" s="48" customFormat="1">
      <c r="C3" s="53" t="s">
        <v>1</v>
      </c>
      <c r="D3" s="54" t="str" cm="1">
        <f t="array" ref="D3">LOOKUP(2,1/(Updates!A:A&lt;&gt;""),Updates!A:A)</f>
        <v>1.1</v>
      </c>
      <c r="E3" s="30" t="s">
        <v>2</v>
      </c>
    </row>
    <row r="4" spans="1:16" s="48" customFormat="1" ht="15.75">
      <c r="P4" s="51" t="s">
        <v>81</v>
      </c>
    </row>
    <row r="5" spans="1:16" ht="15">
      <c r="A5" s="89" t="s">
        <v>27</v>
      </c>
      <c r="B5" s="31" t="str">
        <f>IF('FTV HL Panel'!B5=0,"",'FTV HL Panel'!B5)</f>
        <v/>
      </c>
      <c r="C5" s="32"/>
    </row>
    <row r="6" spans="1:16" ht="15">
      <c r="A6" s="89" t="s">
        <v>28</v>
      </c>
      <c r="B6" s="31" t="str">
        <f>IF('FTV HL Panel'!B6=0,"",'FTV HL Panel'!B6)</f>
        <v/>
      </c>
      <c r="C6" s="32"/>
    </row>
    <row r="7" spans="1:16" ht="15">
      <c r="A7" s="89" t="s">
        <v>29</v>
      </c>
      <c r="B7" s="31" t="str">
        <f>IF('FTV HL Panel'!B7=0,"",'FTV HL Panel'!B7)</f>
        <v/>
      </c>
      <c r="C7" s="32"/>
    </row>
    <row r="8" spans="1:16" ht="15">
      <c r="A8" s="89" t="s">
        <v>30</v>
      </c>
      <c r="B8" s="31" t="str">
        <f>IF('FTV HL Panel'!B8=0,"",'FTV HL Panel'!B8)</f>
        <v/>
      </c>
      <c r="C8" s="32"/>
    </row>
    <row r="9" spans="1:16" ht="15">
      <c r="A9" s="89" t="s">
        <v>31</v>
      </c>
      <c r="B9" s="31" t="str">
        <f>IF('FTV HL Panel'!B9=0,"",'FTV HL Panel'!B9)</f>
        <v/>
      </c>
      <c r="C9" s="32"/>
    </row>
    <row r="12" spans="1:16" ht="15">
      <c r="A12" s="89" t="s">
        <v>32</v>
      </c>
      <c r="B12" s="31" t="str">
        <f>IF('FTV HL Panel'!B12=0,"",'FTV HL Panel'!B12)</f>
        <v/>
      </c>
      <c r="C12" s="32"/>
    </row>
    <row r="13" spans="1:16" ht="15">
      <c r="A13" s="89" t="s">
        <v>33</v>
      </c>
      <c r="B13" s="31" t="str">
        <f>IF('FTV HL Panel'!B13=0,"",'FTV HL Panel'!B13)</f>
        <v/>
      </c>
      <c r="C13" s="32"/>
      <c r="M13" s="68"/>
    </row>
    <row r="14" spans="1:16" ht="15">
      <c r="A14" s="89" t="s">
        <v>34</v>
      </c>
      <c r="B14" s="31" t="str">
        <f>IF('FTV HL Panel'!B14=0,"",'FTV HL Panel'!B14)</f>
        <v/>
      </c>
      <c r="C14" s="32"/>
    </row>
    <row r="17" spans="1:21" ht="15">
      <c r="A17" s="89" t="s">
        <v>35</v>
      </c>
      <c r="B17" s="31" t="str">
        <f>IF('FTV HL Panel'!B17=0,"",'FTV HL Panel'!B17)</f>
        <v/>
      </c>
      <c r="C17" s="32"/>
    </row>
    <row r="21" spans="1:21" s="48" customFormat="1" ht="15.75" customHeight="1">
      <c r="A21" s="104" t="s">
        <v>36</v>
      </c>
      <c r="B21" s="105"/>
      <c r="C21" s="106"/>
      <c r="D21" s="104" t="s">
        <v>82</v>
      </c>
      <c r="E21" s="105"/>
      <c r="F21" s="106"/>
      <c r="G21" s="104" t="s">
        <v>37</v>
      </c>
      <c r="H21" s="105"/>
      <c r="I21" s="106"/>
      <c r="J21" s="104" t="s">
        <v>38</v>
      </c>
      <c r="K21" s="106"/>
      <c r="L21" s="104" t="s">
        <v>39</v>
      </c>
      <c r="M21" s="105"/>
      <c r="N21" s="105"/>
      <c r="O21" s="106"/>
      <c r="P21" s="104" t="s">
        <v>40</v>
      </c>
      <c r="Q21" s="105"/>
      <c r="R21" s="105"/>
      <c r="S21" s="106"/>
      <c r="T21" s="47" t="s">
        <v>41</v>
      </c>
      <c r="U21" s="47" t="s">
        <v>42</v>
      </c>
    </row>
    <row r="22" spans="1:21" ht="3" customHeight="1">
      <c r="A22" s="19"/>
      <c r="B22" s="19"/>
      <c r="C22" s="19"/>
      <c r="D22" s="19"/>
      <c r="E22" s="19"/>
      <c r="F22" s="19"/>
      <c r="G22" s="19"/>
      <c r="H22" s="19"/>
      <c r="I22" s="19"/>
      <c r="J22" s="19"/>
      <c r="K22" s="19"/>
      <c r="L22" s="19"/>
      <c r="M22" s="19"/>
      <c r="N22" s="19"/>
      <c r="O22" s="19"/>
      <c r="P22" s="19"/>
      <c r="Q22" s="19"/>
      <c r="R22" s="19"/>
      <c r="S22" s="19"/>
      <c r="T22" s="19"/>
      <c r="U22" s="19"/>
    </row>
    <row r="23" spans="1:21" s="48" customFormat="1" ht="45">
      <c r="A23" s="91" t="s">
        <v>43</v>
      </c>
      <c r="B23" s="92" t="s">
        <v>44</v>
      </c>
      <c r="C23" s="92" t="s">
        <v>45</v>
      </c>
      <c r="D23" s="92" t="s">
        <v>83</v>
      </c>
      <c r="E23" s="92" t="s">
        <v>84</v>
      </c>
      <c r="F23" s="92" t="s">
        <v>85</v>
      </c>
      <c r="G23" s="92" t="s">
        <v>86</v>
      </c>
      <c r="H23" s="92" t="s">
        <v>47</v>
      </c>
      <c r="I23" s="92" t="s">
        <v>48</v>
      </c>
      <c r="J23" s="92" t="s">
        <v>38</v>
      </c>
      <c r="K23" s="92" t="s">
        <v>49</v>
      </c>
      <c r="L23" s="92" t="s">
        <v>50</v>
      </c>
      <c r="M23" s="92" t="s">
        <v>51</v>
      </c>
      <c r="N23" s="92" t="s">
        <v>52</v>
      </c>
      <c r="O23" s="92" t="s">
        <v>53</v>
      </c>
      <c r="P23" s="92" t="s">
        <v>54</v>
      </c>
      <c r="Q23" s="92" t="s">
        <v>55</v>
      </c>
      <c r="R23" s="92" t="s">
        <v>56</v>
      </c>
      <c r="S23" s="92" t="s">
        <v>57</v>
      </c>
      <c r="T23" s="92" t="s">
        <v>41</v>
      </c>
      <c r="U23" s="93" t="s">
        <v>58</v>
      </c>
    </row>
    <row r="24" spans="1:21">
      <c r="A24" s="33"/>
      <c r="B24" s="5"/>
      <c r="C24" s="5"/>
      <c r="D24" s="6"/>
      <c r="E24" s="6"/>
      <c r="F24" s="6"/>
      <c r="G24" s="9">
        <f>D24+E24</f>
        <v>0</v>
      </c>
      <c r="H24" s="5"/>
      <c r="I24" s="7"/>
      <c r="J24" s="5" t="s">
        <v>59</v>
      </c>
      <c r="K24" s="5"/>
      <c r="L24" s="13"/>
      <c r="M24" s="5"/>
      <c r="N24" s="5"/>
      <c r="O24" s="5"/>
      <c r="P24" s="13"/>
      <c r="Q24" s="5"/>
      <c r="R24" s="5"/>
      <c r="S24" s="5"/>
      <c r="T24" s="8"/>
      <c r="U24" s="34">
        <f>C24*G24/1000*I24/1000</f>
        <v>0</v>
      </c>
    </row>
    <row r="25" spans="1:21">
      <c r="A25" s="33"/>
      <c r="B25" s="5"/>
      <c r="C25" s="5"/>
      <c r="D25" s="6"/>
      <c r="E25" s="6"/>
      <c r="F25" s="6"/>
      <c r="G25" s="9">
        <f t="shared" ref="G25:G26" si="0">D25+E25</f>
        <v>0</v>
      </c>
      <c r="H25" s="5"/>
      <c r="I25" s="7"/>
      <c r="J25" s="5" t="s">
        <v>59</v>
      </c>
      <c r="K25" s="5"/>
      <c r="L25" s="14"/>
      <c r="M25" s="5"/>
      <c r="N25" s="5"/>
      <c r="O25" s="5"/>
      <c r="P25" s="14"/>
      <c r="Q25" s="5"/>
      <c r="R25" s="5"/>
      <c r="S25" s="5"/>
      <c r="T25" s="8"/>
      <c r="U25" s="34">
        <f>C25*G25/1000*I25/1000</f>
        <v>0</v>
      </c>
    </row>
    <row r="26" spans="1:21">
      <c r="A26" s="33"/>
      <c r="B26" s="5"/>
      <c r="C26" s="5"/>
      <c r="D26" s="6"/>
      <c r="E26" s="6"/>
      <c r="F26" s="6"/>
      <c r="G26" s="9">
        <f t="shared" si="0"/>
        <v>0</v>
      </c>
      <c r="H26" s="5"/>
      <c r="I26" s="7"/>
      <c r="J26" s="5" t="s">
        <v>59</v>
      </c>
      <c r="K26" s="5"/>
      <c r="L26" s="14"/>
      <c r="M26" s="5"/>
      <c r="N26" s="5"/>
      <c r="O26" s="5"/>
      <c r="P26" s="14"/>
      <c r="Q26" s="5"/>
      <c r="R26" s="5"/>
      <c r="S26" s="5"/>
      <c r="T26" s="8"/>
      <c r="U26" s="34">
        <f>C26*G26/1000*I26/1000</f>
        <v>0</v>
      </c>
    </row>
    <row r="27" spans="1:21">
      <c r="A27" s="33"/>
      <c r="B27" s="5"/>
      <c r="C27" s="5"/>
      <c r="D27" s="6"/>
      <c r="E27" s="6"/>
      <c r="F27" s="6"/>
      <c r="G27" s="9">
        <f>D27+E27</f>
        <v>0</v>
      </c>
      <c r="H27" s="5"/>
      <c r="I27" s="7"/>
      <c r="J27" s="5" t="s">
        <v>59</v>
      </c>
      <c r="K27" s="5"/>
      <c r="L27" s="14"/>
      <c r="M27" s="5"/>
      <c r="N27" s="5"/>
      <c r="O27" s="5"/>
      <c r="P27" s="14"/>
      <c r="Q27" s="5"/>
      <c r="R27" s="5"/>
      <c r="S27" s="5"/>
      <c r="T27" s="8"/>
      <c r="U27" s="34">
        <f>C27*G27/1000*I27/1000</f>
        <v>0</v>
      </c>
    </row>
    <row r="28" spans="1:21">
      <c r="A28" s="33"/>
      <c r="B28" s="5"/>
      <c r="C28" s="5"/>
      <c r="D28" s="6"/>
      <c r="E28" s="6"/>
      <c r="F28" s="6"/>
      <c r="G28" s="9">
        <f t="shared" ref="G28:G32" si="1">D28+E28</f>
        <v>0</v>
      </c>
      <c r="H28" s="5"/>
      <c r="I28" s="7"/>
      <c r="J28" s="5" t="s">
        <v>59</v>
      </c>
      <c r="K28" s="5"/>
      <c r="L28" s="14"/>
      <c r="M28" s="5"/>
      <c r="N28" s="5"/>
      <c r="O28" s="5"/>
      <c r="P28" s="14"/>
      <c r="Q28" s="5"/>
      <c r="R28" s="5"/>
      <c r="S28" s="5"/>
      <c r="T28" s="8"/>
      <c r="U28" s="34">
        <f t="shared" ref="U28:U32" si="2">C28*G28/1000*I28/1000</f>
        <v>0</v>
      </c>
    </row>
    <row r="29" spans="1:21">
      <c r="A29" s="33"/>
      <c r="B29" s="5"/>
      <c r="C29" s="5"/>
      <c r="D29" s="6"/>
      <c r="E29" s="6"/>
      <c r="F29" s="6"/>
      <c r="G29" s="9">
        <f t="shared" si="1"/>
        <v>0</v>
      </c>
      <c r="H29" s="5"/>
      <c r="I29" s="7"/>
      <c r="J29" s="5" t="s">
        <v>59</v>
      </c>
      <c r="K29" s="5"/>
      <c r="L29" s="14"/>
      <c r="M29" s="5"/>
      <c r="N29" s="5"/>
      <c r="O29" s="5"/>
      <c r="P29" s="14"/>
      <c r="Q29" s="5"/>
      <c r="R29" s="5"/>
      <c r="S29" s="5"/>
      <c r="T29" s="8"/>
      <c r="U29" s="34">
        <f t="shared" si="2"/>
        <v>0</v>
      </c>
    </row>
    <row r="30" spans="1:21">
      <c r="A30" s="33"/>
      <c r="B30" s="5"/>
      <c r="C30" s="5"/>
      <c r="D30" s="6"/>
      <c r="E30" s="6"/>
      <c r="F30" s="6"/>
      <c r="G30" s="9">
        <f t="shared" si="1"/>
        <v>0</v>
      </c>
      <c r="H30" s="5"/>
      <c r="I30" s="7"/>
      <c r="J30" s="5" t="s">
        <v>59</v>
      </c>
      <c r="K30" s="5"/>
      <c r="L30" s="14"/>
      <c r="M30" s="5"/>
      <c r="N30" s="5"/>
      <c r="O30" s="5"/>
      <c r="P30" s="14"/>
      <c r="Q30" s="5"/>
      <c r="R30" s="5"/>
      <c r="S30" s="5"/>
      <c r="T30" s="8"/>
      <c r="U30" s="34">
        <f t="shared" si="2"/>
        <v>0</v>
      </c>
    </row>
    <row r="31" spans="1:21">
      <c r="A31" s="33"/>
      <c r="B31" s="5"/>
      <c r="C31" s="5"/>
      <c r="D31" s="6"/>
      <c r="E31" s="6"/>
      <c r="F31" s="6"/>
      <c r="G31" s="9">
        <f t="shared" si="1"/>
        <v>0</v>
      </c>
      <c r="H31" s="5"/>
      <c r="I31" s="7"/>
      <c r="J31" s="5" t="s">
        <v>59</v>
      </c>
      <c r="K31" s="5"/>
      <c r="L31" s="14"/>
      <c r="M31" s="5"/>
      <c r="N31" s="5"/>
      <c r="O31" s="5"/>
      <c r="P31" s="14"/>
      <c r="Q31" s="5"/>
      <c r="R31" s="5"/>
      <c r="S31" s="5"/>
      <c r="T31" s="8"/>
      <c r="U31" s="34">
        <f t="shared" si="2"/>
        <v>0</v>
      </c>
    </row>
    <row r="32" spans="1:21">
      <c r="A32" s="33"/>
      <c r="B32" s="5"/>
      <c r="C32" s="5"/>
      <c r="D32" s="6"/>
      <c r="E32" s="6"/>
      <c r="F32" s="6"/>
      <c r="G32" s="9">
        <f t="shared" si="1"/>
        <v>0</v>
      </c>
      <c r="H32" s="5"/>
      <c r="I32" s="7"/>
      <c r="J32" s="5" t="s">
        <v>59</v>
      </c>
      <c r="K32" s="5"/>
      <c r="L32" s="14"/>
      <c r="M32" s="5"/>
      <c r="N32" s="5"/>
      <c r="O32" s="5"/>
      <c r="P32" s="14"/>
      <c r="Q32" s="5"/>
      <c r="R32" s="5"/>
      <c r="S32" s="5"/>
      <c r="T32" s="8"/>
      <c r="U32" s="34">
        <f t="shared" si="2"/>
        <v>0</v>
      </c>
    </row>
    <row r="33" spans="1:21">
      <c r="A33" s="35" t="s">
        <v>60</v>
      </c>
      <c r="B33" s="36" t="s">
        <v>61</v>
      </c>
      <c r="C33" s="36">
        <v>0</v>
      </c>
      <c r="D33" s="37">
        <v>1000</v>
      </c>
      <c r="E33" s="37">
        <v>1000</v>
      </c>
      <c r="F33" s="37">
        <v>90</v>
      </c>
      <c r="G33" s="55">
        <f>D33+E33</f>
        <v>2000</v>
      </c>
      <c r="H33" s="36">
        <v>150</v>
      </c>
      <c r="I33" s="38">
        <v>1000</v>
      </c>
      <c r="J33" s="36" t="s">
        <v>59</v>
      </c>
      <c r="K33" s="36" t="s">
        <v>62</v>
      </c>
      <c r="L33" s="56">
        <v>0.6</v>
      </c>
      <c r="M33" s="36" t="s">
        <v>63</v>
      </c>
      <c r="N33" s="36" t="s">
        <v>64</v>
      </c>
      <c r="O33" s="36" t="s">
        <v>65</v>
      </c>
      <c r="P33" s="56">
        <v>0.5</v>
      </c>
      <c r="Q33" s="36" t="s">
        <v>63</v>
      </c>
      <c r="R33" s="36" t="s">
        <v>64</v>
      </c>
      <c r="S33" s="36" t="s">
        <v>66</v>
      </c>
      <c r="T33" s="40" t="s">
        <v>67</v>
      </c>
      <c r="U33" s="41">
        <f>C33*G33/1000*I33/1000</f>
        <v>0</v>
      </c>
    </row>
    <row r="34" spans="1:21">
      <c r="A34" s="57"/>
      <c r="B34" s="58"/>
      <c r="C34" s="58"/>
      <c r="D34" s="59"/>
      <c r="E34" s="59"/>
      <c r="F34" s="59"/>
      <c r="G34" s="60"/>
      <c r="H34" s="58"/>
      <c r="I34" s="58"/>
      <c r="J34" s="58"/>
      <c r="K34" s="58"/>
      <c r="L34" s="58"/>
      <c r="M34" s="58"/>
      <c r="N34" s="58"/>
      <c r="O34" s="58"/>
      <c r="P34" s="58"/>
      <c r="Q34" s="58"/>
      <c r="R34" s="58"/>
      <c r="S34" s="58"/>
      <c r="T34" s="62" t="s">
        <v>68</v>
      </c>
      <c r="U34" s="61">
        <f>SUBTOTAL(109,Table2[Total
Q×L×M '[m2']])</f>
        <v>0</v>
      </c>
    </row>
    <row r="35" spans="1:21">
      <c r="A35" s="68"/>
      <c r="C35" s="69"/>
      <c r="T35" s="70"/>
      <c r="U35" s="71"/>
    </row>
    <row r="38" spans="1:21" ht="15">
      <c r="A38" s="64" t="s">
        <v>9</v>
      </c>
    </row>
    <row r="39" spans="1:21" ht="14.25" customHeight="1"/>
    <row r="40" spans="1:21" ht="14.25" customHeight="1">
      <c r="A40" s="63" t="s">
        <v>76</v>
      </c>
      <c r="U40" s="73"/>
    </row>
    <row r="41" spans="1:21" ht="14.25" customHeight="1">
      <c r="U41" s="73"/>
    </row>
    <row r="42" spans="1:21" ht="14.25" customHeight="1">
      <c r="A42" s="63" t="s">
        <v>77</v>
      </c>
      <c r="U42" s="73"/>
    </row>
    <row r="43" spans="1:21" ht="14.25" customHeight="1">
      <c r="A43" s="63" t="s">
        <v>78</v>
      </c>
      <c r="U43" s="73"/>
    </row>
    <row r="44" spans="1:21" ht="14.25" customHeight="1">
      <c r="U44" s="73"/>
    </row>
    <row r="45" spans="1:21" ht="14.25" customHeight="1">
      <c r="B45" s="66" t="s">
        <v>12</v>
      </c>
      <c r="C45" s="63" t="s">
        <v>13</v>
      </c>
      <c r="U45" s="73"/>
    </row>
    <row r="46" spans="1:21" ht="14.25" customHeight="1">
      <c r="B46" s="8" t="s">
        <v>14</v>
      </c>
      <c r="C46" s="74" t="s">
        <v>15</v>
      </c>
      <c r="D46" s="74"/>
      <c r="E46" s="74"/>
      <c r="U46" s="73"/>
    </row>
    <row r="47" spans="1:21" ht="14.25" customHeight="1">
      <c r="B47" s="75" t="s">
        <v>14</v>
      </c>
      <c r="C47" s="76" t="s">
        <v>16</v>
      </c>
      <c r="D47" s="76"/>
      <c r="E47" s="76"/>
      <c r="U47" s="73"/>
    </row>
    <row r="48" spans="1:21" ht="14.25" customHeight="1">
      <c r="B48" s="77" t="s">
        <v>14</v>
      </c>
      <c r="C48" s="78" t="s">
        <v>17</v>
      </c>
      <c r="D48" s="78"/>
      <c r="E48" s="78"/>
      <c r="U48" s="73"/>
    </row>
    <row r="49" spans="1:21" ht="14.25" customHeight="1">
      <c r="B49" s="79" t="s">
        <v>18</v>
      </c>
      <c r="C49" s="80" t="s">
        <v>19</v>
      </c>
      <c r="D49" s="80"/>
      <c r="E49" s="80"/>
      <c r="U49" s="73"/>
    </row>
    <row r="50" spans="1:21" ht="15">
      <c r="U50" s="73"/>
    </row>
    <row r="51" spans="1:21" ht="15">
      <c r="A51" s="64" t="s">
        <v>79</v>
      </c>
      <c r="U51" s="73"/>
    </row>
    <row r="53" spans="1:21" ht="15">
      <c r="B53" s="81" t="s">
        <v>4</v>
      </c>
      <c r="U53" s="73"/>
    </row>
    <row r="54" spans="1:21">
      <c r="B54" s="81" t="s">
        <v>5</v>
      </c>
    </row>
    <row r="55" spans="1:21">
      <c r="B55" s="81" t="s">
        <v>6</v>
      </c>
    </row>
    <row r="57" spans="1:21">
      <c r="B57" s="81" t="s">
        <v>7</v>
      </c>
    </row>
    <row r="58" spans="1:21">
      <c r="B58" s="81" t="s">
        <v>8</v>
      </c>
    </row>
    <row r="59" spans="1:21">
      <c r="B59" s="81"/>
    </row>
    <row r="60" spans="1:21" ht="15">
      <c r="A60" s="82" t="s">
        <v>87</v>
      </c>
      <c r="B60" s="83"/>
      <c r="C60" s="83"/>
      <c r="D60" s="83"/>
      <c r="E60" s="83"/>
    </row>
    <row r="61" spans="1:21">
      <c r="A61" s="83"/>
      <c r="B61" s="83"/>
      <c r="C61" s="83"/>
      <c r="D61" s="83"/>
      <c r="E61" s="83"/>
    </row>
    <row r="62" spans="1:21">
      <c r="A62" s="83" t="s">
        <v>88</v>
      </c>
      <c r="C62" s="83"/>
      <c r="D62" s="83"/>
      <c r="E62" s="83"/>
      <c r="F62" s="83"/>
    </row>
    <row r="64" spans="1:21">
      <c r="B64" s="84" t="s">
        <v>89</v>
      </c>
      <c r="C64" s="84" t="s">
        <v>83</v>
      </c>
      <c r="D64" s="84" t="s">
        <v>84</v>
      </c>
      <c r="E64" s="84" t="s">
        <v>90</v>
      </c>
      <c r="F64" s="83"/>
    </row>
    <row r="65" spans="2:5">
      <c r="B65" s="85">
        <v>150</v>
      </c>
      <c r="C65" s="85">
        <v>1000</v>
      </c>
      <c r="D65" s="85">
        <v>1000</v>
      </c>
      <c r="E65" s="9">
        <f t="shared" ref="E65" si="3">C65+D65</f>
        <v>2000</v>
      </c>
    </row>
    <row r="66" spans="2:5">
      <c r="B66" s="86" t="s">
        <v>91</v>
      </c>
      <c r="C66" s="86">
        <f>$B$65+150</f>
        <v>300</v>
      </c>
      <c r="D66" s="86">
        <f>$B$65+150</f>
        <v>300</v>
      </c>
      <c r="E66" s="86">
        <f>C66+D66</f>
        <v>600</v>
      </c>
    </row>
    <row r="67" spans="2:5">
      <c r="B67" s="86" t="s">
        <v>92</v>
      </c>
      <c r="C67" s="86">
        <v>1000</v>
      </c>
      <c r="D67" s="86">
        <v>2000</v>
      </c>
      <c r="E67" s="86">
        <f t="shared" ref="E67:E68" si="4">C67+D67</f>
        <v>3000</v>
      </c>
    </row>
    <row r="68" spans="2:5">
      <c r="B68" s="86" t="s">
        <v>92</v>
      </c>
      <c r="C68" s="86">
        <v>2000</v>
      </c>
      <c r="D68" s="86">
        <v>1000</v>
      </c>
      <c r="E68" s="86">
        <f t="shared" si="4"/>
        <v>3000</v>
      </c>
    </row>
    <row r="69" spans="2:5">
      <c r="C69" s="87">
        <f>C66</f>
        <v>300</v>
      </c>
      <c r="D69" s="87">
        <f>D66</f>
        <v>300</v>
      </c>
      <c r="E69" s="87">
        <f t="shared" ref="E69:E74" si="5">C69+D69</f>
        <v>600</v>
      </c>
    </row>
    <row r="70" spans="2:5">
      <c r="C70" s="87">
        <f>C66</f>
        <v>300</v>
      </c>
      <c r="D70" s="87">
        <f>IF(3000-C70&gt;=2000,2000,3000-C70)</f>
        <v>2000</v>
      </c>
      <c r="E70" s="87">
        <f t="shared" si="5"/>
        <v>2300</v>
      </c>
    </row>
    <row r="71" spans="2:5">
      <c r="C71" s="87">
        <f>C67</f>
        <v>1000</v>
      </c>
      <c r="D71" s="87">
        <f>IF(3000-C71&gt;=2000,2000,3000-C71)</f>
        <v>2000</v>
      </c>
      <c r="E71" s="87">
        <f t="shared" si="5"/>
        <v>3000</v>
      </c>
    </row>
    <row r="72" spans="2:5">
      <c r="C72" s="87">
        <f>C68</f>
        <v>2000</v>
      </c>
      <c r="D72" s="87">
        <f>IF(3000-C72&gt;=2000,2000,3000-C72)</f>
        <v>1000</v>
      </c>
      <c r="E72" s="87">
        <f t="shared" si="5"/>
        <v>3000</v>
      </c>
    </row>
    <row r="73" spans="2:5">
      <c r="C73" s="87">
        <f>D70</f>
        <v>2000</v>
      </c>
      <c r="D73" s="87">
        <f>D66</f>
        <v>300</v>
      </c>
      <c r="E73" s="87">
        <f t="shared" si="5"/>
        <v>2300</v>
      </c>
    </row>
    <row r="74" spans="2:5">
      <c r="C74" s="87">
        <f>C66</f>
        <v>300</v>
      </c>
      <c r="D74" s="87">
        <f>D66</f>
        <v>300</v>
      </c>
      <c r="E74" s="87">
        <f t="shared" si="5"/>
        <v>600</v>
      </c>
    </row>
  </sheetData>
  <sheetProtection sheet="1" objects="1" scenarios="1" insertRows="0" deleteRows="0"/>
  <dataConsolidate/>
  <mergeCells count="6">
    <mergeCell ref="P21:S21"/>
    <mergeCell ref="A21:C21"/>
    <mergeCell ref="G21:I21"/>
    <mergeCell ref="J21:K21"/>
    <mergeCell ref="L21:O21"/>
    <mergeCell ref="D21:F21"/>
  </mergeCells>
  <phoneticPr fontId="4" type="noConversion"/>
  <conditionalFormatting sqref="A24:T33">
    <cfRule type="expression" dxfId="489" priority="1">
      <formula>OR(A24="")</formula>
    </cfRule>
  </conditionalFormatting>
  <conditionalFormatting sqref="B65">
    <cfRule type="expression" dxfId="488" priority="45">
      <formula>NOT(OR(B65=50,B65=60,B65=80,B65=100,B65=120,B65=133,B65=150,B65=172,B65=200,B65=220,B65=240,B65=250))</formula>
    </cfRule>
  </conditionalFormatting>
  <conditionalFormatting sqref="C24:C33">
    <cfRule type="cellIs" dxfId="487" priority="40" operator="lessThan">
      <formula>0</formula>
    </cfRule>
  </conditionalFormatting>
  <conditionalFormatting sqref="C65">
    <cfRule type="expression" dxfId="486" priority="44">
      <formula>NOT(AND(C65&gt;=B65+150,C65&lt;=2000,C65&lt;=3000-D65))</formula>
    </cfRule>
  </conditionalFormatting>
  <conditionalFormatting sqref="D24:D33">
    <cfRule type="expression" dxfId="485" priority="47">
      <formula>NOT(AND(D24&gt;=H24+150,D24&lt;=2000,D24&lt;=3000-E24))</formula>
    </cfRule>
  </conditionalFormatting>
  <conditionalFormatting sqref="D65">
    <cfRule type="expression" dxfId="484" priority="43">
      <formula>NOT(AND(D65&gt;=B65+150,D65&lt;=2000,D65&lt;=3000-C65))</formula>
    </cfRule>
  </conditionalFormatting>
  <conditionalFormatting sqref="E24:E33">
    <cfRule type="expression" dxfId="483" priority="46">
      <formula>NOT(AND(E24&gt;=H24+150,E24&lt;=2000,E24&lt;=3000-D24))</formula>
    </cfRule>
  </conditionalFormatting>
  <conditionalFormatting sqref="E65">
    <cfRule type="expression" dxfId="482" priority="42">
      <formula>NOT(AND(E65&gt;=2*(B65+150),E65&lt;=3000))</formula>
    </cfRule>
  </conditionalFormatting>
  <conditionalFormatting sqref="F24:F33">
    <cfRule type="cellIs" dxfId="481" priority="41" operator="notBetween">
      <formula>75</formula>
      <formula>175</formula>
    </cfRule>
  </conditionalFormatting>
  <conditionalFormatting sqref="G24:G33">
    <cfRule type="expression" dxfId="480" priority="52">
      <formula>NOT(OR(AND(G24&gt;=2*(H24+150),G24&lt;=3000,D24&gt;0,E24&gt;0),G24=0))</formula>
    </cfRule>
  </conditionalFormatting>
  <conditionalFormatting sqref="H24:H33">
    <cfRule type="expression" dxfId="479" priority="6">
      <formula>AND(OR(D24&gt;0,E24&gt;0),H24=0)</formula>
    </cfRule>
    <cfRule type="expression" dxfId="478" priority="33">
      <formula>OR(AND(K24="Power T",OR(H24=220)))</formula>
    </cfRule>
    <cfRule type="expression" dxfId="477" priority="34">
      <formula>OR(AND(K24="Power T",OR(H24=50)),AND(K24="Power S",OR(H24=220,H24=250)),AND(K24="Perform R",OR(H24=50,H24=220,H24=250)),AND(K24="Perform C",OR(H24=220,H24=250)))</formula>
    </cfRule>
    <cfRule type="expression" dxfId="476" priority="35">
      <formula>NOT(OR(H24=50,H24=60,H24=80,H24=100,H24=120,H24=133,H24=150,H24=172,H24=200,H24=220,H24=240,H24=250))</formula>
    </cfRule>
  </conditionalFormatting>
  <conditionalFormatting sqref="I24:I33">
    <cfRule type="cellIs" dxfId="475" priority="51" operator="notBetween">
      <formula>600</formula>
      <formula>1100</formula>
    </cfRule>
  </conditionalFormatting>
  <conditionalFormatting sqref="J24:J33">
    <cfRule type="expression" dxfId="474" priority="32">
      <formula>NOT(OR(J24="FTV HL",J24=""))</formula>
    </cfRule>
  </conditionalFormatting>
  <conditionalFormatting sqref="K24:K33">
    <cfRule type="expression" dxfId="473" priority="29">
      <formula>OR(AND(K24="Power T",OR(H24=220)))</formula>
    </cfRule>
    <cfRule type="expression" dxfId="472" priority="30">
      <formula>OR(AND(K24="Power T",OR(H24=50)),AND(K24="Power S",OR(H24=220,H24=250)),AND(K24="Perform R",OR(H24=50,H24=220,H24=250)),AND(K24="Perform C",OR(H24=220,H24=250)))</formula>
    </cfRule>
    <cfRule type="expression" dxfId="471" priority="31">
      <formula>NOT(OR(K24="Power T",K24="Power S",K24="Perform R",K24="Perform C"))</formula>
    </cfRule>
  </conditionalFormatting>
  <conditionalFormatting sqref="L24:L33">
    <cfRule type="expression" dxfId="470" priority="2">
      <formula>AND(O24="G",NOT(OR(L24=0.7,L24=0.75,L24=0.8)))</formula>
    </cfRule>
    <cfRule type="expression" dxfId="469" priority="7">
      <formula>OR(AND(M24="HPS 200",NOT(L24=0.55)),AND(NOT(M24="HPS 200"),L24=0.55))</formula>
    </cfRule>
    <cfRule type="expression" dxfId="468" priority="38">
      <formula>NOT(OR(L24=0.55,L24=0.6,L24=0.63,L24=0.65,L24=0.675,L24=0.7,L24=0.75,L24=0.8))</formula>
    </cfRule>
  </conditionalFormatting>
  <conditionalFormatting sqref="M24:M33">
    <cfRule type="expression" dxfId="467" priority="4">
      <formula>OR(AND(M24="HPS 200",NOT(L24=0.55)),AND(NOT(M24="HPS 200"),L24=0.55))</formula>
    </cfRule>
    <cfRule type="expression" dxfId="466" priority="39">
      <formula>NOT(OR(M24="SP 25",M24="SP 25",M24="PVDF 25",M24="PVDF 35",M24="PUR 50",M24="PVCF 150",M24="HPS 200",M24="PRISMA",M24="PRISMA ELEMENTS",M24="Inox 304",M24="Inox 316L",M24="Inox 316"))</formula>
    </cfRule>
  </conditionalFormatting>
  <conditionalFormatting sqref="O24:O33">
    <cfRule type="expression" dxfId="465" priority="3">
      <formula>AND(O24="G",NOT(OR(L24=0.7,L24=0.75,L24=0.8)))</formula>
    </cfRule>
    <cfRule type="expression" dxfId="464" priority="49">
      <formula>NOT(OR(O24="S",O24="V",O24="V2",O24="G",O24="M",O24="M3",O24="M8"))</formula>
    </cfRule>
  </conditionalFormatting>
  <conditionalFormatting sqref="P24:P33">
    <cfRule type="expression" dxfId="463" priority="36">
      <formula>NOT(OR(P24=0.45,P24=0.5,P24=0.55,P24=0.6,P24=0.63,P24=0.65,P24=0.675,P24=0.7,P24=0.75,P24=0.8))</formula>
    </cfRule>
  </conditionalFormatting>
  <conditionalFormatting sqref="Q24:Q33">
    <cfRule type="expression" dxfId="462" priority="37">
      <formula>NOT(OR(Q24="SP 25",Q24="SP 25",Q24="PVDF 25",Q24="PVDF 35",Q24="PUR 50",Q24="PVCF 150",Q24="HPS 200",Q24="PRISMA",Q24="PRISMA ELEMENTS",Q24="Inox 304",Q24="Inox 316L",Q24="Inox 316"))</formula>
    </cfRule>
  </conditionalFormatting>
  <conditionalFormatting sqref="S24:S33">
    <cfRule type="expression" dxfId="461" priority="48">
      <formula>NOT(OR(S24="S",S24="V",S24="V2",S24="G",S24="M2"))</formula>
    </cfRule>
  </conditionalFormatting>
  <dataValidations count="14">
    <dataValidation type="list" allowBlank="1" sqref="S24:S33" xr:uid="{739DFB3D-5E2F-496D-A573-46BC875F970D}">
      <formula1>"S,V,V2,G,M2"</formula1>
    </dataValidation>
    <dataValidation type="list" allowBlank="1" sqref="O24:O33" xr:uid="{B9DB53A2-CC25-4944-AA64-E73986DBEBEF}">
      <formula1>"S,V,V2,G,M,M3,M8"</formula1>
    </dataValidation>
    <dataValidation type="list" allowBlank="1" sqref="K24:K33" xr:uid="{519A5697-31D9-4318-ABFD-A253E7C14FCE}">
      <formula1>"Power T,Power S,Perform R,Perform C"</formula1>
    </dataValidation>
    <dataValidation type="whole" errorStyle="information" allowBlank="1" errorTitle="Wrong module" error="Insert module M [mm] (whole number):_x000a_600 mm to 1200 mm_x000a_1000 mm standard module_x000a_1200 mm standard module" sqref="I24:I33" xr:uid="{FCFE5F92-CC1C-483A-9AE1-876FB2735390}">
      <formula1>600</formula1>
      <formula2>1100</formula2>
    </dataValidation>
    <dataValidation type="list" allowBlank="1" sqref="H24:H33 B65" xr:uid="{8F9D63DD-E2A1-4546-9F60-2B384B245D09}">
      <formula1>"50,60,80,100,120,133,150,172,200,220,240,250"</formula1>
    </dataValidation>
    <dataValidation type="custom" errorStyle="information" allowBlank="1" errorTitle="wrong" sqref="E24:E33" xr:uid="{FED5C46F-A356-45A4-8186-84B015A56D87}">
      <formula1>AND(E24&gt;=H24+150,E24&lt;=2000,E24&lt;=3000-D24)</formula1>
    </dataValidation>
    <dataValidation type="custom" allowBlank="1" sqref="G24:G33" xr:uid="{3394D52F-A65E-47BA-8753-F900A72D40C5}">
      <formula1>AND(G24&gt;=2*(H24+150),G24&lt;=3000)</formula1>
    </dataValidation>
    <dataValidation type="whole" errorStyle="information" allowBlank="1" errorTitle="wrong" sqref="F24:F33" xr:uid="{42C3B1FF-07A6-4893-A23F-4775D42A5003}">
      <formula1>75</formula1>
      <formula2>175</formula2>
    </dataValidation>
    <dataValidation type="whole" operator="greaterThanOrEqual" allowBlank="1" sqref="C24:C33" xr:uid="{9AEDDBA4-F0AD-42B2-BFAA-4FCC0F2B747B}">
      <formula1>0</formula1>
    </dataValidation>
    <dataValidation type="list" allowBlank="1" sqref="M24:M33 Q24:Q33" xr:uid="{743801A5-65F5-4A24-9DAD-E45D8739FE23}">
      <formula1>"SP 25,SP 25,PVDF 25,PVDF 35,PUR 50,PVCF 150,HPS 200,PRISMA,PRISMA ELEMENTS,Inox 304,Inox 316L,Inox 316"</formula1>
    </dataValidation>
    <dataValidation type="list" allowBlank="1" sqref="L24:L33" xr:uid="{58EA2EF7-3067-4E5A-84A3-857C0B2B5E8D}">
      <formula1>"0,55,0,60,0,63,0,65,0,675,0,70,0,75,0,80"</formula1>
    </dataValidation>
    <dataValidation type="list" allowBlank="1" sqref="J24:J32" xr:uid="{34FFC2BF-3870-49AC-9B28-3EE4A51E7B46}">
      <formula1>"FTV HL"</formula1>
    </dataValidation>
    <dataValidation type="custom" allowBlank="1" sqref="D24:D33" xr:uid="{87C9657D-A158-4F24-86A9-B938966AC91B}">
      <formula1>AND(D24&gt;=H24+150,D24&lt;=2000,D24&lt;=3000-E24)</formula1>
    </dataValidation>
    <dataValidation type="list" allowBlank="1" sqref="P24:P33" xr:uid="{14B9CD6E-012F-440B-8ACB-EB108343B29D}">
      <formula1>"0,45,0,50,0,55,0,60,0,63,0,65,0,675,0,70,0,75,0,80"</formula1>
    </dataValidation>
  </dataValidations>
  <pageMargins left="0.39370078740157483" right="0.39370078740157483" top="0.39370078740157483" bottom="0.39370078740157483" header="0.31496062992125984" footer="0.31496062992125984"/>
  <pageSetup paperSize="9" scale="49" pageOrder="overThenDown" orientation="landscape" r:id="rId1"/>
  <drawing r:id="rId2"/>
  <legacyDrawing r:id="rId3"/>
  <tableParts count="1">
    <tablePart r:id="rId4"/>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530D46-B0AE-4F37-870B-A6C6BEA2BF78}">
  <sheetPr codeName="Sheet4"/>
  <dimension ref="A1:W67"/>
  <sheetViews>
    <sheetView showGridLines="0" zoomScaleNormal="100" zoomScaleSheetLayoutView="70" workbookViewId="0">
      <selection activeCell="A5" sqref="A5"/>
    </sheetView>
  </sheetViews>
  <sheetFormatPr defaultRowHeight="14.25"/>
  <cols>
    <col min="1" max="1" width="17.625" style="63" customWidth="1"/>
    <col min="2" max="2" width="14.625" style="63" customWidth="1"/>
    <col min="3" max="11" width="10.625" style="63" customWidth="1"/>
    <col min="12" max="12" width="12" style="63" customWidth="1"/>
    <col min="13" max="13" width="11.375" style="63" customWidth="1"/>
    <col min="14" max="14" width="10.625" style="63" customWidth="1"/>
    <col min="15" max="16" width="12.625" style="63" customWidth="1"/>
    <col min="17" max="18" width="10.625" style="63" customWidth="1"/>
    <col min="19" max="20" width="12.625" style="63" customWidth="1"/>
    <col min="21" max="21" width="10.625" style="63" customWidth="1"/>
    <col min="22" max="22" width="24.625" style="63" customWidth="1"/>
    <col min="23" max="23" width="10.625" style="63" customWidth="1"/>
    <col min="24" max="16384" width="9" style="63"/>
  </cols>
  <sheetData>
    <row r="1" spans="1:13" s="48" customFormat="1" ht="15.75">
      <c r="B1" s="49"/>
      <c r="C1" s="50" t="s">
        <v>25</v>
      </c>
    </row>
    <row r="2" spans="1:13" s="48" customFormat="1" ht="26.25">
      <c r="C2" s="52" t="s">
        <v>93</v>
      </c>
    </row>
    <row r="3" spans="1:13" s="48" customFormat="1" ht="15.75">
      <c r="C3" s="53" t="s">
        <v>1</v>
      </c>
      <c r="D3" s="54" t="str" cm="1">
        <f t="array" ref="D3">LOOKUP(2,1/(Updates!A:A&lt;&gt;""),Updates!A:A)</f>
        <v>1.1</v>
      </c>
      <c r="E3" s="30" t="s">
        <v>2</v>
      </c>
      <c r="M3" s="51"/>
    </row>
    <row r="4" spans="1:13" s="48" customFormat="1"/>
    <row r="5" spans="1:13" ht="15">
      <c r="A5" s="89" t="s">
        <v>27</v>
      </c>
      <c r="B5" s="31" t="str">
        <f>IF('FTV HL Panel'!B5=0,"",'FTV HL Panel'!B5)</f>
        <v/>
      </c>
      <c r="C5" s="32"/>
    </row>
    <row r="6" spans="1:13" ht="15">
      <c r="A6" s="89" t="s">
        <v>28</v>
      </c>
      <c r="B6" s="31" t="str">
        <f>IF('FTV HL Panel'!B6=0,"",'FTV HL Panel'!B6)</f>
        <v/>
      </c>
      <c r="C6" s="32"/>
    </row>
    <row r="7" spans="1:13" ht="15">
      <c r="A7" s="89" t="s">
        <v>29</v>
      </c>
      <c r="B7" s="31" t="str">
        <f>IF('FTV HL Panel'!B7=0,"",'FTV HL Panel'!B7)</f>
        <v/>
      </c>
      <c r="C7" s="32"/>
    </row>
    <row r="8" spans="1:13" ht="15">
      <c r="A8" s="89" t="s">
        <v>30</v>
      </c>
      <c r="B8" s="31" t="str">
        <f>IF('FTV HL Panel'!B8=0,"",'FTV HL Panel'!B8)</f>
        <v/>
      </c>
      <c r="C8" s="32"/>
    </row>
    <row r="9" spans="1:13" ht="15">
      <c r="A9" s="89" t="s">
        <v>31</v>
      </c>
      <c r="B9" s="31" t="str">
        <f>IF('FTV HL Panel'!B9=0,"",'FTV HL Panel'!B9)</f>
        <v/>
      </c>
      <c r="C9" s="32"/>
    </row>
    <row r="12" spans="1:13" ht="15">
      <c r="A12" s="89" t="s">
        <v>32</v>
      </c>
      <c r="B12" s="31" t="str">
        <f>IF('FTV HL Panel'!B12=0,"",'FTV HL Panel'!B12)</f>
        <v/>
      </c>
      <c r="C12" s="90"/>
    </row>
    <row r="13" spans="1:13" ht="15">
      <c r="A13" s="89" t="s">
        <v>33</v>
      </c>
      <c r="B13" s="31" t="str">
        <f>IF('FTV HL Panel'!B13=0,"",'FTV HL Panel'!B13)</f>
        <v/>
      </c>
      <c r="C13" s="90"/>
      <c r="M13" s="68"/>
    </row>
    <row r="14" spans="1:13" ht="15">
      <c r="A14" s="89" t="s">
        <v>34</v>
      </c>
      <c r="B14" s="31" t="str">
        <f>IF('FTV HL Panel'!B14=0,"",'FTV HL Panel'!B14)</f>
        <v/>
      </c>
      <c r="C14" s="90"/>
    </row>
    <row r="17" spans="1:23" ht="15">
      <c r="A17" s="89" t="s">
        <v>35</v>
      </c>
      <c r="B17" s="31" t="str">
        <f>IF('FTV HL Panel'!B17=0,"",'FTV HL Panel'!B17)</f>
        <v/>
      </c>
      <c r="C17" s="90"/>
    </row>
    <row r="21" spans="1:23" s="48" customFormat="1" ht="15.75" customHeight="1">
      <c r="A21" s="103" t="s">
        <v>36</v>
      </c>
      <c r="B21" s="103"/>
      <c r="C21" s="103"/>
      <c r="D21" s="103" t="s">
        <v>82</v>
      </c>
      <c r="E21" s="103"/>
      <c r="F21" s="103"/>
      <c r="G21" s="103"/>
      <c r="H21" s="103"/>
      <c r="I21" s="103" t="s">
        <v>37</v>
      </c>
      <c r="J21" s="103"/>
      <c r="K21" s="103"/>
      <c r="L21" s="103" t="s">
        <v>38</v>
      </c>
      <c r="M21" s="103"/>
      <c r="N21" s="104" t="s">
        <v>39</v>
      </c>
      <c r="O21" s="105"/>
      <c r="P21" s="105"/>
      <c r="Q21" s="106"/>
      <c r="R21" s="104" t="s">
        <v>40</v>
      </c>
      <c r="S21" s="105"/>
      <c r="T21" s="105"/>
      <c r="U21" s="106"/>
      <c r="V21" s="47" t="s">
        <v>41</v>
      </c>
      <c r="W21" s="47" t="s">
        <v>42</v>
      </c>
    </row>
    <row r="22" spans="1:23" ht="3" customHeight="1">
      <c r="A22" s="19"/>
      <c r="B22" s="19"/>
      <c r="C22" s="19"/>
      <c r="D22" s="19"/>
      <c r="E22" s="19"/>
      <c r="F22" s="19"/>
      <c r="G22" s="19"/>
      <c r="H22" s="19"/>
      <c r="I22" s="19"/>
      <c r="J22" s="19"/>
      <c r="K22" s="19"/>
      <c r="L22" s="19"/>
      <c r="M22" s="19"/>
      <c r="N22" s="19"/>
      <c r="O22" s="19"/>
      <c r="P22" s="19"/>
      <c r="Q22" s="19"/>
      <c r="R22" s="19"/>
      <c r="S22" s="19"/>
      <c r="T22" s="19"/>
      <c r="U22" s="19"/>
      <c r="V22" s="19"/>
      <c r="W22" s="19"/>
    </row>
    <row r="23" spans="1:23" s="48" customFormat="1" ht="45">
      <c r="A23" s="91" t="s">
        <v>43</v>
      </c>
      <c r="B23" s="92" t="s">
        <v>44</v>
      </c>
      <c r="C23" s="92" t="s">
        <v>45</v>
      </c>
      <c r="D23" s="92" t="s">
        <v>83</v>
      </c>
      <c r="E23" s="92" t="s">
        <v>84</v>
      </c>
      <c r="F23" s="92" t="s">
        <v>94</v>
      </c>
      <c r="G23" s="92" t="s">
        <v>95</v>
      </c>
      <c r="H23" s="92" t="s">
        <v>96</v>
      </c>
      <c r="I23" s="92" t="s">
        <v>97</v>
      </c>
      <c r="J23" s="92" t="s">
        <v>47</v>
      </c>
      <c r="K23" s="92" t="s">
        <v>48</v>
      </c>
      <c r="L23" s="92" t="s">
        <v>38</v>
      </c>
      <c r="M23" s="92" t="s">
        <v>49</v>
      </c>
      <c r="N23" s="92" t="s">
        <v>50</v>
      </c>
      <c r="O23" s="92" t="s">
        <v>51</v>
      </c>
      <c r="P23" s="92" t="s">
        <v>52</v>
      </c>
      <c r="Q23" s="92" t="s">
        <v>53</v>
      </c>
      <c r="R23" s="92" t="s">
        <v>54</v>
      </c>
      <c r="S23" s="92" t="s">
        <v>55</v>
      </c>
      <c r="T23" s="92" t="s">
        <v>56</v>
      </c>
      <c r="U23" s="92" t="s">
        <v>57</v>
      </c>
      <c r="V23" s="92" t="s">
        <v>41</v>
      </c>
      <c r="W23" s="93" t="s">
        <v>58</v>
      </c>
    </row>
    <row r="24" spans="1:23">
      <c r="A24" s="33"/>
      <c r="B24" s="5"/>
      <c r="C24" s="5"/>
      <c r="D24" s="6"/>
      <c r="E24" s="6"/>
      <c r="F24" s="6"/>
      <c r="G24" s="6"/>
      <c r="H24" s="6"/>
      <c r="I24" s="9">
        <f t="shared" ref="I24:I33" si="0">D24+E24+F24</f>
        <v>0</v>
      </c>
      <c r="J24" s="5"/>
      <c r="K24" s="7"/>
      <c r="L24" s="5" t="s">
        <v>59</v>
      </c>
      <c r="M24" s="5"/>
      <c r="N24" s="13"/>
      <c r="O24" s="5"/>
      <c r="P24" s="5"/>
      <c r="Q24" s="5"/>
      <c r="R24" s="13"/>
      <c r="S24" s="5"/>
      <c r="T24" s="5"/>
      <c r="U24" s="5"/>
      <c r="V24" s="8"/>
      <c r="W24" s="34">
        <f t="shared" ref="W24:W33" si="1">C24*I24/1000*K24/1000</f>
        <v>0</v>
      </c>
    </row>
    <row r="25" spans="1:23">
      <c r="A25" s="33"/>
      <c r="B25" s="5"/>
      <c r="C25" s="5"/>
      <c r="D25" s="6"/>
      <c r="E25" s="6"/>
      <c r="F25" s="6"/>
      <c r="G25" s="6"/>
      <c r="H25" s="6"/>
      <c r="I25" s="9">
        <f t="shared" si="0"/>
        <v>0</v>
      </c>
      <c r="J25" s="5"/>
      <c r="K25" s="7"/>
      <c r="L25" s="5" t="s">
        <v>59</v>
      </c>
      <c r="M25" s="5"/>
      <c r="N25" s="14"/>
      <c r="O25" s="5"/>
      <c r="P25" s="5"/>
      <c r="Q25" s="5"/>
      <c r="R25" s="14"/>
      <c r="S25" s="5"/>
      <c r="T25" s="5"/>
      <c r="U25" s="5"/>
      <c r="V25" s="8"/>
      <c r="W25" s="34">
        <f t="shared" si="1"/>
        <v>0</v>
      </c>
    </row>
    <row r="26" spans="1:23">
      <c r="A26" s="33"/>
      <c r="B26" s="5"/>
      <c r="C26" s="5"/>
      <c r="D26" s="6"/>
      <c r="E26" s="6"/>
      <c r="F26" s="6"/>
      <c r="G26" s="6"/>
      <c r="H26" s="6"/>
      <c r="I26" s="9">
        <f t="shared" si="0"/>
        <v>0</v>
      </c>
      <c r="J26" s="5"/>
      <c r="K26" s="7"/>
      <c r="L26" s="5" t="s">
        <v>59</v>
      </c>
      <c r="M26" s="5"/>
      <c r="N26" s="14"/>
      <c r="O26" s="5"/>
      <c r="P26" s="5"/>
      <c r="Q26" s="5"/>
      <c r="R26" s="14"/>
      <c r="S26" s="5"/>
      <c r="T26" s="5"/>
      <c r="U26" s="5"/>
      <c r="V26" s="8"/>
      <c r="W26" s="34">
        <f t="shared" si="1"/>
        <v>0</v>
      </c>
    </row>
    <row r="27" spans="1:23">
      <c r="A27" s="33"/>
      <c r="B27" s="5"/>
      <c r="C27" s="5"/>
      <c r="D27" s="6"/>
      <c r="E27" s="6"/>
      <c r="F27" s="6"/>
      <c r="G27" s="6"/>
      <c r="H27" s="6"/>
      <c r="I27" s="9">
        <f t="shared" si="0"/>
        <v>0</v>
      </c>
      <c r="J27" s="5"/>
      <c r="K27" s="7"/>
      <c r="L27" s="5" t="s">
        <v>59</v>
      </c>
      <c r="M27" s="5"/>
      <c r="N27" s="14"/>
      <c r="O27" s="5"/>
      <c r="P27" s="5"/>
      <c r="Q27" s="5"/>
      <c r="R27" s="14"/>
      <c r="S27" s="5"/>
      <c r="T27" s="5"/>
      <c r="U27" s="5"/>
      <c r="V27" s="8"/>
      <c r="W27" s="34">
        <f t="shared" si="1"/>
        <v>0</v>
      </c>
    </row>
    <row r="28" spans="1:23">
      <c r="A28" s="33"/>
      <c r="B28" s="5"/>
      <c r="C28" s="5"/>
      <c r="D28" s="6"/>
      <c r="E28" s="6"/>
      <c r="F28" s="6"/>
      <c r="G28" s="6"/>
      <c r="H28" s="6"/>
      <c r="I28" s="9">
        <f t="shared" si="0"/>
        <v>0</v>
      </c>
      <c r="J28" s="5"/>
      <c r="K28" s="7"/>
      <c r="L28" s="5" t="s">
        <v>59</v>
      </c>
      <c r="M28" s="5"/>
      <c r="N28" s="14"/>
      <c r="O28" s="5"/>
      <c r="P28" s="5"/>
      <c r="Q28" s="5"/>
      <c r="R28" s="14"/>
      <c r="S28" s="5"/>
      <c r="T28" s="5"/>
      <c r="U28" s="5"/>
      <c r="V28" s="8"/>
      <c r="W28" s="34">
        <f t="shared" si="1"/>
        <v>0</v>
      </c>
    </row>
    <row r="29" spans="1:23">
      <c r="A29" s="33"/>
      <c r="B29" s="5"/>
      <c r="C29" s="5"/>
      <c r="D29" s="6"/>
      <c r="E29" s="6"/>
      <c r="F29" s="6"/>
      <c r="G29" s="6"/>
      <c r="H29" s="6"/>
      <c r="I29" s="9">
        <f t="shared" si="0"/>
        <v>0</v>
      </c>
      <c r="J29" s="5"/>
      <c r="K29" s="7"/>
      <c r="L29" s="5" t="s">
        <v>59</v>
      </c>
      <c r="M29" s="5"/>
      <c r="N29" s="14"/>
      <c r="O29" s="5"/>
      <c r="P29" s="5"/>
      <c r="Q29" s="5"/>
      <c r="R29" s="14"/>
      <c r="S29" s="5"/>
      <c r="T29" s="5"/>
      <c r="U29" s="5"/>
      <c r="V29" s="8"/>
      <c r="W29" s="34">
        <f t="shared" si="1"/>
        <v>0</v>
      </c>
    </row>
    <row r="30" spans="1:23">
      <c r="A30" s="33"/>
      <c r="B30" s="5"/>
      <c r="C30" s="5"/>
      <c r="D30" s="6"/>
      <c r="E30" s="6"/>
      <c r="F30" s="6"/>
      <c r="G30" s="6"/>
      <c r="H30" s="6"/>
      <c r="I30" s="9">
        <f t="shared" si="0"/>
        <v>0</v>
      </c>
      <c r="J30" s="5"/>
      <c r="K30" s="7"/>
      <c r="L30" s="5" t="s">
        <v>59</v>
      </c>
      <c r="M30" s="5"/>
      <c r="N30" s="14"/>
      <c r="O30" s="5"/>
      <c r="P30" s="5"/>
      <c r="Q30" s="5"/>
      <c r="R30" s="14"/>
      <c r="S30" s="5"/>
      <c r="T30" s="5"/>
      <c r="U30" s="5"/>
      <c r="V30" s="8"/>
      <c r="W30" s="34">
        <f t="shared" si="1"/>
        <v>0</v>
      </c>
    </row>
    <row r="31" spans="1:23">
      <c r="A31" s="33"/>
      <c r="B31" s="5"/>
      <c r="C31" s="5"/>
      <c r="D31" s="6"/>
      <c r="E31" s="6"/>
      <c r="F31" s="6"/>
      <c r="G31" s="6"/>
      <c r="H31" s="6"/>
      <c r="I31" s="9">
        <f t="shared" si="0"/>
        <v>0</v>
      </c>
      <c r="J31" s="5"/>
      <c r="K31" s="7"/>
      <c r="L31" s="5" t="s">
        <v>59</v>
      </c>
      <c r="M31" s="5"/>
      <c r="N31" s="14"/>
      <c r="O31" s="5"/>
      <c r="P31" s="5"/>
      <c r="Q31" s="5"/>
      <c r="R31" s="14"/>
      <c r="S31" s="5"/>
      <c r="T31" s="5"/>
      <c r="U31" s="5"/>
      <c r="V31" s="8"/>
      <c r="W31" s="34">
        <f t="shared" si="1"/>
        <v>0</v>
      </c>
    </row>
    <row r="32" spans="1:23">
      <c r="A32" s="33"/>
      <c r="B32" s="5"/>
      <c r="C32" s="5"/>
      <c r="D32" s="6"/>
      <c r="E32" s="6"/>
      <c r="F32" s="6"/>
      <c r="G32" s="6"/>
      <c r="H32" s="6"/>
      <c r="I32" s="9">
        <f t="shared" si="0"/>
        <v>0</v>
      </c>
      <c r="J32" s="5"/>
      <c r="K32" s="7"/>
      <c r="L32" s="5" t="s">
        <v>59</v>
      </c>
      <c r="M32" s="5"/>
      <c r="N32" s="14"/>
      <c r="O32" s="5"/>
      <c r="P32" s="5"/>
      <c r="Q32" s="5"/>
      <c r="R32" s="14"/>
      <c r="S32" s="5"/>
      <c r="T32" s="5"/>
      <c r="U32" s="5"/>
      <c r="V32" s="8"/>
      <c r="W32" s="34">
        <f t="shared" si="1"/>
        <v>0</v>
      </c>
    </row>
    <row r="33" spans="1:23">
      <c r="A33" s="35" t="s">
        <v>98</v>
      </c>
      <c r="B33" s="36" t="s">
        <v>61</v>
      </c>
      <c r="C33" s="36">
        <v>0</v>
      </c>
      <c r="D33" s="37">
        <v>1000</v>
      </c>
      <c r="E33" s="37">
        <v>1000</v>
      </c>
      <c r="F33" s="37">
        <v>1000</v>
      </c>
      <c r="G33" s="37">
        <v>90</v>
      </c>
      <c r="H33" s="37">
        <v>90</v>
      </c>
      <c r="I33" s="55">
        <f t="shared" si="0"/>
        <v>3000</v>
      </c>
      <c r="J33" s="36">
        <v>150</v>
      </c>
      <c r="K33" s="38">
        <v>1000</v>
      </c>
      <c r="L33" s="36" t="s">
        <v>59</v>
      </c>
      <c r="M33" s="36" t="s">
        <v>62</v>
      </c>
      <c r="N33" s="39">
        <v>0.6</v>
      </c>
      <c r="O33" s="36" t="s">
        <v>63</v>
      </c>
      <c r="P33" s="36" t="s">
        <v>64</v>
      </c>
      <c r="Q33" s="36" t="s">
        <v>65</v>
      </c>
      <c r="R33" s="39">
        <v>0.5</v>
      </c>
      <c r="S33" s="36" t="s">
        <v>63</v>
      </c>
      <c r="T33" s="36" t="s">
        <v>64</v>
      </c>
      <c r="U33" s="36" t="s">
        <v>66</v>
      </c>
      <c r="V33" s="40" t="s">
        <v>67</v>
      </c>
      <c r="W33" s="41">
        <f t="shared" si="1"/>
        <v>0</v>
      </c>
    </row>
    <row r="34" spans="1:23">
      <c r="A34" s="57"/>
      <c r="B34" s="58"/>
      <c r="C34" s="58"/>
      <c r="D34" s="59"/>
      <c r="E34" s="59"/>
      <c r="F34" s="59"/>
      <c r="G34" s="59"/>
      <c r="H34" s="59"/>
      <c r="I34" s="60"/>
      <c r="J34" s="58"/>
      <c r="K34" s="58"/>
      <c r="L34" s="58"/>
      <c r="M34" s="58"/>
      <c r="N34" s="58"/>
      <c r="O34" s="58"/>
      <c r="P34" s="58"/>
      <c r="Q34" s="58"/>
      <c r="R34" s="58"/>
      <c r="S34" s="58"/>
      <c r="T34" s="58"/>
      <c r="U34" s="58"/>
      <c r="V34" s="62" t="s">
        <v>68</v>
      </c>
      <c r="W34" s="61">
        <f>SUBTOTAL(109,Table3[Total
Q×L×M '[m2']])</f>
        <v>0</v>
      </c>
    </row>
    <row r="35" spans="1:23">
      <c r="A35" s="68"/>
      <c r="C35" s="69"/>
      <c r="V35" s="70"/>
      <c r="W35" s="71"/>
    </row>
    <row r="38" spans="1:23" ht="15">
      <c r="A38" s="64" t="s">
        <v>9</v>
      </c>
    </row>
    <row r="39" spans="1:23" ht="14.25" customHeight="1"/>
    <row r="40" spans="1:23" ht="14.25" customHeight="1">
      <c r="A40" s="63" t="s">
        <v>76</v>
      </c>
      <c r="W40" s="73"/>
    </row>
    <row r="41" spans="1:23" ht="14.25" customHeight="1">
      <c r="W41" s="73"/>
    </row>
    <row r="42" spans="1:23" ht="14.25" customHeight="1">
      <c r="A42" s="63" t="s">
        <v>77</v>
      </c>
      <c r="W42" s="73"/>
    </row>
    <row r="43" spans="1:23" ht="14.25" customHeight="1">
      <c r="A43" s="63" t="s">
        <v>78</v>
      </c>
      <c r="W43" s="73"/>
    </row>
    <row r="44" spans="1:23" ht="14.25" customHeight="1">
      <c r="W44" s="73"/>
    </row>
    <row r="45" spans="1:23" ht="14.25" customHeight="1">
      <c r="B45" s="66" t="s">
        <v>12</v>
      </c>
      <c r="C45" s="63" t="s">
        <v>13</v>
      </c>
      <c r="W45" s="73"/>
    </row>
    <row r="46" spans="1:23" ht="14.25" customHeight="1">
      <c r="B46" s="8" t="s">
        <v>14</v>
      </c>
      <c r="C46" s="74" t="s">
        <v>15</v>
      </c>
      <c r="D46" s="74"/>
      <c r="E46" s="74"/>
      <c r="W46" s="73"/>
    </row>
    <row r="47" spans="1:23" ht="14.25" customHeight="1">
      <c r="B47" s="75" t="s">
        <v>14</v>
      </c>
      <c r="C47" s="76" t="s">
        <v>16</v>
      </c>
      <c r="D47" s="76"/>
      <c r="E47" s="76"/>
      <c r="W47" s="73"/>
    </row>
    <row r="48" spans="1:23" ht="14.25" customHeight="1">
      <c r="B48" s="77" t="s">
        <v>14</v>
      </c>
      <c r="C48" s="78" t="s">
        <v>17</v>
      </c>
      <c r="D48" s="78"/>
      <c r="E48" s="78"/>
      <c r="W48" s="73"/>
    </row>
    <row r="49" spans="1:23" ht="14.25" customHeight="1">
      <c r="B49" s="79" t="s">
        <v>18</v>
      </c>
      <c r="C49" s="80" t="s">
        <v>19</v>
      </c>
      <c r="D49" s="80"/>
      <c r="E49" s="80"/>
      <c r="W49" s="73"/>
    </row>
    <row r="50" spans="1:23" ht="15">
      <c r="W50" s="73"/>
    </row>
    <row r="51" spans="1:23" ht="15">
      <c r="A51" s="64" t="s">
        <v>79</v>
      </c>
      <c r="W51" s="73"/>
    </row>
    <row r="53" spans="1:23" ht="15">
      <c r="B53" s="81" t="s">
        <v>4</v>
      </c>
      <c r="W53" s="73"/>
    </row>
    <row r="54" spans="1:23" ht="15">
      <c r="B54" s="81" t="s">
        <v>5</v>
      </c>
      <c r="W54" s="73"/>
    </row>
    <row r="55" spans="1:23">
      <c r="B55" s="81" t="s">
        <v>6</v>
      </c>
    </row>
    <row r="57" spans="1:23">
      <c r="B57" s="81" t="s">
        <v>7</v>
      </c>
    </row>
    <row r="58" spans="1:23">
      <c r="B58" s="81" t="s">
        <v>8</v>
      </c>
    </row>
    <row r="59" spans="1:23">
      <c r="B59" s="81"/>
    </row>
    <row r="60" spans="1:23" ht="15">
      <c r="A60" s="82" t="s">
        <v>99</v>
      </c>
      <c r="B60" s="83"/>
      <c r="C60" s="83"/>
      <c r="D60" s="83"/>
      <c r="E60" s="83"/>
    </row>
    <row r="61" spans="1:23">
      <c r="A61" s="83"/>
      <c r="B61" s="83"/>
      <c r="C61" s="83"/>
      <c r="D61" s="83"/>
      <c r="E61" s="83"/>
    </row>
    <row r="62" spans="1:23">
      <c r="A62" s="83" t="s">
        <v>100</v>
      </c>
      <c r="C62" s="83"/>
      <c r="D62" s="83"/>
      <c r="E62" s="83"/>
      <c r="F62" s="83"/>
    </row>
    <row r="64" spans="1:23">
      <c r="B64" s="84" t="s">
        <v>89</v>
      </c>
      <c r="C64" s="84" t="s">
        <v>83</v>
      </c>
      <c r="D64" s="84" t="s">
        <v>84</v>
      </c>
      <c r="E64" s="84" t="s">
        <v>94</v>
      </c>
      <c r="F64" s="84" t="s">
        <v>101</v>
      </c>
    </row>
    <row r="65" spans="2:6">
      <c r="B65" s="85">
        <v>120</v>
      </c>
      <c r="C65" s="85">
        <v>800</v>
      </c>
      <c r="D65" s="85">
        <v>800</v>
      </c>
      <c r="E65" s="85">
        <v>800</v>
      </c>
      <c r="F65" s="9">
        <f>C65+D65+E65</f>
        <v>2400</v>
      </c>
    </row>
    <row r="66" spans="2:6">
      <c r="B66" s="86" t="s">
        <v>91</v>
      </c>
      <c r="C66" s="86">
        <f>$B$65+150</f>
        <v>270</v>
      </c>
      <c r="D66" s="86">
        <f>2*($B$65+150)</f>
        <v>540</v>
      </c>
      <c r="E66" s="86">
        <f>$B$65+150</f>
        <v>270</v>
      </c>
      <c r="F66" s="86">
        <f t="shared" ref="F66:F67" si="2">C66+D66+E66</f>
        <v>1080</v>
      </c>
    </row>
    <row r="67" spans="2:6">
      <c r="B67" s="88" t="s">
        <v>92</v>
      </c>
      <c r="C67" s="88">
        <v>1000</v>
      </c>
      <c r="D67" s="88">
        <v>1000</v>
      </c>
      <c r="E67" s="88">
        <v>1000</v>
      </c>
      <c r="F67" s="88">
        <f t="shared" si="2"/>
        <v>3000</v>
      </c>
    </row>
  </sheetData>
  <sheetProtection sheet="1" objects="1" scenarios="1" insertRows="0" deleteRows="0"/>
  <dataConsolidate/>
  <mergeCells count="6">
    <mergeCell ref="R21:U21"/>
    <mergeCell ref="A21:C21"/>
    <mergeCell ref="I21:K21"/>
    <mergeCell ref="L21:M21"/>
    <mergeCell ref="N21:Q21"/>
    <mergeCell ref="D21:H21"/>
  </mergeCells>
  <conditionalFormatting sqref="A24:V33">
    <cfRule type="expression" dxfId="413" priority="1">
      <formula>OR(A24="")</formula>
    </cfRule>
  </conditionalFormatting>
  <conditionalFormatting sqref="B65">
    <cfRule type="expression" dxfId="412" priority="48">
      <formula>NOT(OR(B65=50,B65=60,B65=80,B65=100,B65=120,B65=133,B65=150,B65=172,B65=200,B65=220,B65=240,B65=250))</formula>
    </cfRule>
  </conditionalFormatting>
  <conditionalFormatting sqref="C24:C33">
    <cfRule type="cellIs" dxfId="411" priority="58" operator="lessThan">
      <formula>0</formula>
    </cfRule>
  </conditionalFormatting>
  <conditionalFormatting sqref="C65">
    <cfRule type="expression" dxfId="410" priority="47">
      <formula>NOT(AND(C65&gt;=B65+150,C65&lt;=1000))</formula>
    </cfRule>
  </conditionalFormatting>
  <conditionalFormatting sqref="D24:D33">
    <cfRule type="expression" dxfId="409" priority="51">
      <formula>NOT(AND(D24&gt;=J24+150,D24&lt;=1000))</formula>
    </cfRule>
  </conditionalFormatting>
  <conditionalFormatting sqref="D65">
    <cfRule type="expression" dxfId="408" priority="46">
      <formula>NOT(AND(D65&gt;=2*(B65+150),D65&lt;=1000))</formula>
    </cfRule>
  </conditionalFormatting>
  <conditionalFormatting sqref="E24:E33">
    <cfRule type="expression" dxfId="407" priority="50">
      <formula>NOT(AND(E24&gt;=2*(J24+150),E24&lt;=1000))</formula>
    </cfRule>
  </conditionalFormatting>
  <conditionalFormatting sqref="E65">
    <cfRule type="expression" dxfId="406" priority="45">
      <formula>NOT(AND(E65&gt;=B65+150,E65&lt;=1000))</formula>
    </cfRule>
  </conditionalFormatting>
  <conditionalFormatting sqref="F24:F33">
    <cfRule type="expression" dxfId="405" priority="49">
      <formula>NOT(AND(F24&gt;=J24+150,F24&lt;=1000))</formula>
    </cfRule>
  </conditionalFormatting>
  <conditionalFormatting sqref="F65">
    <cfRule type="expression" dxfId="404" priority="43">
      <formula>NOT(AND(F65&gt;=4*(B65+150),F65&lt;=3*1000))</formula>
    </cfRule>
  </conditionalFormatting>
  <conditionalFormatting sqref="G24:H33">
    <cfRule type="cellIs" dxfId="403" priority="41" operator="notBetween">
      <formula>90</formula>
      <formula>175</formula>
    </cfRule>
  </conditionalFormatting>
  <conditionalFormatting sqref="I24:I33">
    <cfRule type="expression" dxfId="402" priority="56">
      <formula>NOT(OR(AND(I24&gt;=4*(J24+150),I24&lt;=3*1000,D24&gt;0,E24&gt;0,F24&gt;0),I24=0))</formula>
    </cfRule>
  </conditionalFormatting>
  <conditionalFormatting sqref="J24:J33">
    <cfRule type="expression" dxfId="401" priority="7">
      <formula>AND(OR(D24&gt;0,E24&gt;0,F24&gt;0),J24=0)</formula>
    </cfRule>
    <cfRule type="expression" dxfId="400" priority="34">
      <formula>OR(AND(M24="Power T",OR(J24=220)))</formula>
    </cfRule>
    <cfRule type="expression" dxfId="399" priority="35">
      <formula>OR(AND(M24="Power T",OR(J24=50)),AND(M24="Power S",OR(J24=220,J24=250)),AND(M24="Perform R",OR(J24=50,J24=220,J24=250)),AND(M24="Perform C",OR(J24=220,J24=250)))</formula>
    </cfRule>
    <cfRule type="expression" dxfId="398" priority="36">
      <formula>NOT(OR(J24=50,J24=60,J24=80,J24=100,J24=120,J24=133,J24=150,J24=172,J24=200,J24=220,J24=240,J24=250))</formula>
    </cfRule>
  </conditionalFormatting>
  <conditionalFormatting sqref="K24:K33">
    <cfRule type="cellIs" dxfId="397" priority="55" operator="notBetween">
      <formula>600</formula>
      <formula>1100</formula>
    </cfRule>
  </conditionalFormatting>
  <conditionalFormatting sqref="L24:L33">
    <cfRule type="expression" dxfId="396" priority="6">
      <formula>NOT(OR(L24="FTV HL",L24=""))</formula>
    </cfRule>
  </conditionalFormatting>
  <conditionalFormatting sqref="M24:M33">
    <cfRule type="expression" dxfId="395" priority="30">
      <formula>OR(AND(M24="Power T",OR(J24=220)))</formula>
    </cfRule>
    <cfRule type="expression" dxfId="394" priority="31">
      <formula>OR(AND(M24="Power T",OR(J24=50)),AND(M24="Power S",OR(J24=220,J24=250)),AND(M24="Perform R",OR(J24=50,J24=220,J24=250)),AND(M24="Perform C",OR(J24=220,J24=250)))</formula>
    </cfRule>
    <cfRule type="expression" dxfId="393" priority="32">
      <formula>NOT(OR(M24="Power T",M24="Power S",M24="Perform R",M24="Perform C"))</formula>
    </cfRule>
  </conditionalFormatting>
  <conditionalFormatting sqref="N24:N33">
    <cfRule type="expression" dxfId="392" priority="2">
      <formula>AND(Q24="G",NOT(OR(N24=0.7,N24=0.75,N24=0.8)))</formula>
    </cfRule>
    <cfRule type="expression" dxfId="391" priority="29">
      <formula>OR(AND(O24="HPS 200",NOT(N24=0.55)),AND(NOT(O24="HPS 200"),N24=0.55))</formula>
    </cfRule>
    <cfRule type="expression" dxfId="390" priority="39">
      <formula>NOT(OR(N24=0.55,N24=0.6,N24=0.63,N24=0.65,N24=0.675,N24=0.7,N24=0.75,N24=0.8))</formula>
    </cfRule>
  </conditionalFormatting>
  <conditionalFormatting sqref="O24:O33">
    <cfRule type="expression" dxfId="389" priority="4">
      <formula>OR(AND(O24="HPS 200",NOT(N24=0.55)),AND(NOT(O24="HPS 200"),N24=0.55))</formula>
    </cfRule>
    <cfRule type="expression" dxfId="388" priority="40">
      <formula>NOT(OR(O24="SP 25",O24="SP 25",O24="PVDF 25",O24="PVDF 35",O24="PUR 50",O24="PVCF 150",O24="HPS 200",O24="PRISMA",O24="PRISMA ELEMENTS",O24="Inox 304",O24="Inox 316L",O24="Inox 316"))</formula>
    </cfRule>
  </conditionalFormatting>
  <conditionalFormatting sqref="Q24:Q33">
    <cfRule type="expression" dxfId="387" priority="3">
      <formula>AND(Q24="G",NOT(OR(N24=0.7,N24=0.75,N24=0.8)))</formula>
    </cfRule>
    <cfRule type="expression" dxfId="386" priority="53">
      <formula>NOT(OR(Q24="S",Q24="V",Q24="V2",Q24="G",Q24="M",Q24="M3",Q24="M8"))</formula>
    </cfRule>
  </conditionalFormatting>
  <conditionalFormatting sqref="R24:R33">
    <cfRule type="expression" dxfId="385" priority="37">
      <formula>NOT(OR(R24=0.45,R24=0.5,R24=0.55,R24=0.6,R24=0.63,R24=0.65,R24=0.675,R24=0.7,R24=0.75,R24=0.8))</formula>
    </cfRule>
  </conditionalFormatting>
  <conditionalFormatting sqref="S24:S33">
    <cfRule type="expression" dxfId="384" priority="38">
      <formula>NOT(OR(S24="SP 25",S24="SP 25",S24="PVDF 25",S24="PVDF 35",S24="PUR 50",S24="PVCF 150",S24="HPS 200",S24="PRISMA",S24="PRISMA ELEMENTS",S24="Inox 304",S24="Inox 316L",S24="Inox 316"))</formula>
    </cfRule>
  </conditionalFormatting>
  <conditionalFormatting sqref="U24:U33">
    <cfRule type="expression" dxfId="383" priority="52">
      <formula>NOT(OR(U24="S",U24="V",U24="V2",U24="G",U24="M2"))</formula>
    </cfRule>
  </conditionalFormatting>
  <dataValidations disablePrompts="1" count="15">
    <dataValidation type="list" allowBlank="1" sqref="B65 J24:J33" xr:uid="{325C31B4-FA32-4409-8DF5-5B4AF8409B34}">
      <formula1>"50,60,80,100,120,133,150,172,200,220,240,250"</formula1>
    </dataValidation>
    <dataValidation type="whole" errorStyle="information" allowBlank="1" errorTitle="Wrong module" error="Insert module M [mm] (whole number):_x000a_600 mm to 1200 mm_x000a_1000 mm standard module_x000a_1200 mm standard module" sqref="K24:K33" xr:uid="{7BB6E345-223B-4216-94BD-A04E01CD748D}">
      <formula1>600</formula1>
      <formula2>1100</formula2>
    </dataValidation>
    <dataValidation type="list" allowBlank="1" sqref="M24:M33" xr:uid="{AA5847E0-3B9E-4DF1-A08B-9289909B142A}">
      <formula1>"Power T,Power S,Perform R,Perform C"</formula1>
    </dataValidation>
    <dataValidation type="list" allowBlank="1" sqref="Q24:Q33" xr:uid="{B511BC06-EF80-475C-9A8F-A68BA3B855D2}">
      <formula1>"S,V,V2,G,M,M3,M8"</formula1>
    </dataValidation>
    <dataValidation type="list" allowBlank="1" sqref="U24:U33" xr:uid="{83A90D3F-31B0-4515-8A3C-FA7C6E276FCA}">
      <formula1>"S,V,V2,G,M2"</formula1>
    </dataValidation>
    <dataValidation type="custom" allowBlank="1" sqref="I24:I33" xr:uid="{52F96074-21AE-4074-A94A-D0ED257F9C73}">
      <formula1>AND(I24&gt;=4*(J24+150),I24&lt;=3*1000)</formula1>
    </dataValidation>
    <dataValidation type="whole" operator="greaterThanOrEqual" allowBlank="1" sqref="C24:C33" xr:uid="{A449FCEE-11EA-4571-8567-4760C65BC5F0}">
      <formula1>0</formula1>
    </dataValidation>
    <dataValidation type="whole" errorStyle="information" allowBlank="1" errorTitle="wrong" sqref="G24:H33" xr:uid="{6EF01C22-D94C-460E-95EB-63B4EB877B76}">
      <formula1>90</formula1>
      <formula2>175</formula2>
    </dataValidation>
    <dataValidation type="list" allowBlank="1" sqref="O24:O33 S24:S33" xr:uid="{584E8E90-A46F-40BA-8B86-F83861DA33E9}">
      <formula1>"SP 25,SP 25,PVDF 25,PVDF 35,PUR 50,PVCF 150,HPS 200,PRISMA,PRISMA ELEMENTS,Inox 304,Inox 316L,Inox 316"</formula1>
    </dataValidation>
    <dataValidation type="list" allowBlank="1" sqref="N24:N33" xr:uid="{536AB4F1-749F-4B0B-B935-9518FA7EC581}">
      <formula1>"0,55,0,60,0,63,0,65,0,675,0,70,0,75,0,80"</formula1>
    </dataValidation>
    <dataValidation type="list" allowBlank="1" sqref="L24:L32" xr:uid="{D275840A-65FF-4A6F-A945-C001B8200C04}">
      <formula1>"FTV HL"</formula1>
    </dataValidation>
    <dataValidation type="custom" allowBlank="1" sqref="E24:E33" xr:uid="{443E2E33-FA7A-4A70-AD90-969BFFC796A0}">
      <formula1>AND(E24&gt;=2*(J24+150),E24&lt;=1000)</formula1>
    </dataValidation>
    <dataValidation type="custom" allowBlank="1" showInputMessage="1" showErrorMessage="1" sqref="F24:F33" xr:uid="{39467925-D97B-49FE-AD55-92FAFA5DCCFC}">
      <formula1>AND(F24&gt;=J24+150,F24&lt;=1000)</formula1>
    </dataValidation>
    <dataValidation type="custom" allowBlank="1" sqref="D24:D33" xr:uid="{3B32B2A1-4997-458E-AF2C-4515D6F9324F}">
      <formula1>AND(D24&gt;=J24+150,D24&lt;=1000)</formula1>
    </dataValidation>
    <dataValidation type="list" allowBlank="1" sqref="R24:R33" xr:uid="{3BC13CFC-3470-4FB2-A333-49A8CE070A53}">
      <formula1>"0,45,0,50,0,55,0,60,0,63,0,65,0,675,0,70,0,75,0,80"</formula1>
    </dataValidation>
  </dataValidations>
  <pageMargins left="0.39370078740157483" right="0.39370078740157483" top="0.39370078740157483" bottom="0.39370078740157483" header="0.31496062992125984" footer="0.31496062992125984"/>
  <pageSetup paperSize="9" scale="45" pageOrder="overThenDown" orientation="landscape" r:id="rId1"/>
  <drawing r:id="rId2"/>
  <legacyDrawing r:id="rId3"/>
  <tableParts count="1">
    <tablePart r:id="rId4"/>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FADDBC-8BEF-4436-ACC2-A567F6D37F93}">
  <sheetPr codeName="Sheet5"/>
  <dimension ref="A1:V72"/>
  <sheetViews>
    <sheetView showGridLines="0" zoomScaleNormal="100" zoomScaleSheetLayoutView="70" workbookViewId="0">
      <selection activeCell="A5" sqref="A5"/>
    </sheetView>
  </sheetViews>
  <sheetFormatPr defaultRowHeight="14.25"/>
  <cols>
    <col min="1" max="1" width="17.625" style="63" customWidth="1"/>
    <col min="2" max="2" width="14.625" style="63" customWidth="1"/>
    <col min="3" max="10" width="10.625" style="63" customWidth="1"/>
    <col min="11" max="11" width="12" style="63" customWidth="1"/>
    <col min="12" max="12" width="11.375" style="63" customWidth="1"/>
    <col min="13" max="13" width="10.625" style="63" customWidth="1"/>
    <col min="14" max="15" width="12.625" style="63" customWidth="1"/>
    <col min="16" max="17" width="10.625" style="63" customWidth="1"/>
    <col min="18" max="19" width="12.625" style="63" customWidth="1"/>
    <col min="20" max="20" width="10.625" style="63" customWidth="1"/>
    <col min="21" max="21" width="24.625" style="63" customWidth="1"/>
    <col min="22" max="22" width="10.625" style="63" customWidth="1"/>
    <col min="23" max="16384" width="9" style="63"/>
  </cols>
  <sheetData>
    <row r="1" spans="1:17" s="48" customFormat="1" ht="15.75">
      <c r="B1" s="49"/>
      <c r="C1" s="50" t="s">
        <v>25</v>
      </c>
    </row>
    <row r="2" spans="1:17" s="48" customFormat="1" ht="26.25">
      <c r="C2" s="52" t="s">
        <v>102</v>
      </c>
    </row>
    <row r="3" spans="1:17" s="48" customFormat="1" ht="15.75">
      <c r="C3" s="53" t="s">
        <v>1</v>
      </c>
      <c r="D3" s="54" t="str" cm="1">
        <f t="array" ref="D3">LOOKUP(2,1/(Updates!A:A&lt;&gt;""),Updates!A:A)</f>
        <v>1.1</v>
      </c>
      <c r="E3" s="30" t="s">
        <v>2</v>
      </c>
      <c r="M3" s="51"/>
    </row>
    <row r="4" spans="1:17" s="48" customFormat="1"/>
    <row r="5" spans="1:17" ht="15">
      <c r="A5" s="89" t="s">
        <v>27</v>
      </c>
      <c r="B5" s="31" t="str">
        <f>IF('FTV HL Panel'!B5=0,"",'FTV HL Panel'!B5)</f>
        <v/>
      </c>
      <c r="C5" s="32"/>
    </row>
    <row r="6" spans="1:17" ht="15">
      <c r="A6" s="89" t="s">
        <v>28</v>
      </c>
      <c r="B6" s="31" t="str">
        <f>IF('FTV HL Panel'!B6=0,"",'FTV HL Panel'!B6)</f>
        <v/>
      </c>
      <c r="C6" s="32"/>
    </row>
    <row r="7" spans="1:17" ht="15">
      <c r="A7" s="89" t="s">
        <v>29</v>
      </c>
      <c r="B7" s="31" t="str">
        <f>IF('FTV HL Panel'!B7=0,"",'FTV HL Panel'!B7)</f>
        <v/>
      </c>
      <c r="C7" s="32"/>
    </row>
    <row r="8" spans="1:17" ht="15">
      <c r="A8" s="89" t="s">
        <v>30</v>
      </c>
      <c r="B8" s="31" t="str">
        <f>IF('FTV HL Panel'!B8=0,"",'FTV HL Panel'!B8)</f>
        <v/>
      </c>
      <c r="C8" s="32"/>
    </row>
    <row r="9" spans="1:17" ht="15">
      <c r="A9" s="89" t="s">
        <v>31</v>
      </c>
      <c r="B9" s="31" t="str">
        <f>IF('FTV HL Panel'!B9=0,"",'FTV HL Panel'!B9)</f>
        <v/>
      </c>
      <c r="C9" s="32"/>
    </row>
    <row r="12" spans="1:17" ht="15">
      <c r="A12" s="89" t="s">
        <v>32</v>
      </c>
      <c r="B12" s="31" t="str">
        <f>IF('FTV HL Panel'!B12=0,"",'FTV HL Panel'!B12)</f>
        <v/>
      </c>
      <c r="C12" s="90"/>
    </row>
    <row r="13" spans="1:17" ht="15">
      <c r="A13" s="89" t="s">
        <v>33</v>
      </c>
      <c r="B13" s="31" t="str">
        <f>IF('FTV HL Panel'!B13=0,"",'FTV HL Panel'!B13)</f>
        <v/>
      </c>
      <c r="C13" s="90"/>
      <c r="M13" s="68"/>
      <c r="Q13" s="68"/>
    </row>
    <row r="14" spans="1:17" ht="15">
      <c r="A14" s="89" t="s">
        <v>34</v>
      </c>
      <c r="B14" s="31" t="str">
        <f>IF('FTV HL Panel'!B14=0,"",'FTV HL Panel'!B14)</f>
        <v/>
      </c>
      <c r="C14" s="90"/>
    </row>
    <row r="17" spans="1:22" ht="15">
      <c r="A17" s="89" t="s">
        <v>35</v>
      </c>
      <c r="B17" s="31" t="str">
        <f>IF('FTV HL Panel'!B17=0,"",'FTV HL Panel'!B17)</f>
        <v/>
      </c>
      <c r="C17" s="90"/>
    </row>
    <row r="21" spans="1:22" s="48" customFormat="1" ht="15.75" customHeight="1">
      <c r="A21" s="103" t="s">
        <v>36</v>
      </c>
      <c r="B21" s="103"/>
      <c r="C21" s="103"/>
      <c r="D21" s="103" t="s">
        <v>82</v>
      </c>
      <c r="E21" s="103"/>
      <c r="F21" s="103"/>
      <c r="G21" s="103"/>
      <c r="H21" s="103" t="s">
        <v>37</v>
      </c>
      <c r="I21" s="103"/>
      <c r="J21" s="103"/>
      <c r="K21" s="103" t="s">
        <v>38</v>
      </c>
      <c r="L21" s="103"/>
      <c r="M21" s="104" t="s">
        <v>39</v>
      </c>
      <c r="N21" s="105"/>
      <c r="O21" s="105"/>
      <c r="P21" s="106"/>
      <c r="Q21" s="104" t="s">
        <v>40</v>
      </c>
      <c r="R21" s="105"/>
      <c r="S21" s="105"/>
      <c r="T21" s="106"/>
      <c r="U21" s="47" t="s">
        <v>41</v>
      </c>
      <c r="V21" s="47" t="s">
        <v>42</v>
      </c>
    </row>
    <row r="22" spans="1:22" ht="3" customHeight="1">
      <c r="A22" s="19"/>
      <c r="B22" s="19"/>
      <c r="C22" s="19"/>
      <c r="D22" s="19"/>
      <c r="E22" s="19"/>
      <c r="F22" s="19"/>
      <c r="G22" s="19"/>
      <c r="H22" s="19"/>
      <c r="I22" s="19"/>
      <c r="J22" s="19"/>
      <c r="K22" s="19"/>
      <c r="L22" s="19"/>
      <c r="M22" s="19"/>
      <c r="N22" s="19"/>
      <c r="O22" s="19"/>
      <c r="P22" s="19"/>
      <c r="Q22" s="19"/>
      <c r="R22" s="19"/>
      <c r="S22" s="19"/>
      <c r="T22" s="19"/>
      <c r="U22" s="19"/>
      <c r="V22" s="19"/>
    </row>
    <row r="23" spans="1:22" s="48" customFormat="1" ht="45">
      <c r="A23" s="91" t="s">
        <v>43</v>
      </c>
      <c r="B23" s="92" t="s">
        <v>44</v>
      </c>
      <c r="C23" s="92" t="s">
        <v>45</v>
      </c>
      <c r="D23" s="92" t="s">
        <v>83</v>
      </c>
      <c r="E23" s="92" t="s">
        <v>84</v>
      </c>
      <c r="F23" s="92" t="s">
        <v>103</v>
      </c>
      <c r="G23" s="92" t="s">
        <v>85</v>
      </c>
      <c r="H23" s="92" t="s">
        <v>46</v>
      </c>
      <c r="I23" s="92" t="s">
        <v>47</v>
      </c>
      <c r="J23" s="92" t="s">
        <v>48</v>
      </c>
      <c r="K23" s="92" t="s">
        <v>38</v>
      </c>
      <c r="L23" s="92" t="s">
        <v>49</v>
      </c>
      <c r="M23" s="92" t="s">
        <v>50</v>
      </c>
      <c r="N23" s="92" t="s">
        <v>51</v>
      </c>
      <c r="O23" s="92" t="s">
        <v>52</v>
      </c>
      <c r="P23" s="92" t="s">
        <v>53</v>
      </c>
      <c r="Q23" s="92" t="s">
        <v>54</v>
      </c>
      <c r="R23" s="92" t="s">
        <v>55</v>
      </c>
      <c r="S23" s="92" t="s">
        <v>56</v>
      </c>
      <c r="T23" s="92" t="s">
        <v>57</v>
      </c>
      <c r="U23" s="92" t="s">
        <v>41</v>
      </c>
      <c r="V23" s="93" t="s">
        <v>58</v>
      </c>
    </row>
    <row r="24" spans="1:22">
      <c r="A24" s="33"/>
      <c r="B24" s="5"/>
      <c r="C24" s="5"/>
      <c r="D24" s="6"/>
      <c r="E24" s="6"/>
      <c r="F24" s="9">
        <f>D24+E24</f>
        <v>0</v>
      </c>
      <c r="G24" s="6"/>
      <c r="H24" s="6"/>
      <c r="I24" s="5"/>
      <c r="J24" s="7"/>
      <c r="K24" s="5" t="s">
        <v>59</v>
      </c>
      <c r="L24" s="5"/>
      <c r="M24" s="13"/>
      <c r="N24" s="5"/>
      <c r="O24" s="5"/>
      <c r="P24" s="5"/>
      <c r="Q24" s="13"/>
      <c r="R24" s="5"/>
      <c r="S24" s="5"/>
      <c r="T24" s="5"/>
      <c r="U24" s="8"/>
      <c r="V24" s="34">
        <f t="shared" ref="V24:V33" si="0">C24*H24/1000*J24/1000</f>
        <v>0</v>
      </c>
    </row>
    <row r="25" spans="1:22">
      <c r="A25" s="33"/>
      <c r="B25" s="5"/>
      <c r="C25" s="5"/>
      <c r="D25" s="6"/>
      <c r="E25" s="6"/>
      <c r="F25" s="9">
        <f t="shared" ref="F25:F27" si="1">D25+E25</f>
        <v>0</v>
      </c>
      <c r="G25" s="6"/>
      <c r="H25" s="6"/>
      <c r="I25" s="5"/>
      <c r="J25" s="7"/>
      <c r="K25" s="5" t="s">
        <v>59</v>
      </c>
      <c r="L25" s="5"/>
      <c r="M25" s="14"/>
      <c r="N25" s="5"/>
      <c r="O25" s="5"/>
      <c r="P25" s="5"/>
      <c r="Q25" s="14"/>
      <c r="R25" s="5"/>
      <c r="S25" s="5"/>
      <c r="T25" s="5"/>
      <c r="U25" s="8"/>
      <c r="V25" s="34">
        <f t="shared" si="0"/>
        <v>0</v>
      </c>
    </row>
    <row r="26" spans="1:22">
      <c r="A26" s="33"/>
      <c r="B26" s="5"/>
      <c r="C26" s="5"/>
      <c r="D26" s="6"/>
      <c r="E26" s="6"/>
      <c r="F26" s="9">
        <f t="shared" si="1"/>
        <v>0</v>
      </c>
      <c r="G26" s="6"/>
      <c r="H26" s="6"/>
      <c r="I26" s="5"/>
      <c r="J26" s="7"/>
      <c r="K26" s="5" t="s">
        <v>59</v>
      </c>
      <c r="L26" s="5"/>
      <c r="M26" s="14"/>
      <c r="N26" s="5"/>
      <c r="O26" s="5"/>
      <c r="P26" s="5"/>
      <c r="Q26" s="14"/>
      <c r="R26" s="5"/>
      <c r="S26" s="5"/>
      <c r="T26" s="5"/>
      <c r="U26" s="8"/>
      <c r="V26" s="34">
        <f t="shared" si="0"/>
        <v>0</v>
      </c>
    </row>
    <row r="27" spans="1:22">
      <c r="A27" s="33"/>
      <c r="B27" s="5"/>
      <c r="C27" s="5"/>
      <c r="D27" s="6"/>
      <c r="E27" s="6"/>
      <c r="F27" s="9">
        <f t="shared" si="1"/>
        <v>0</v>
      </c>
      <c r="G27" s="6"/>
      <c r="H27" s="6"/>
      <c r="I27" s="5"/>
      <c r="J27" s="7"/>
      <c r="K27" s="5" t="s">
        <v>59</v>
      </c>
      <c r="L27" s="5"/>
      <c r="M27" s="14"/>
      <c r="N27" s="5"/>
      <c r="O27" s="5"/>
      <c r="P27" s="5"/>
      <c r="Q27" s="14"/>
      <c r="R27" s="5"/>
      <c r="S27" s="5"/>
      <c r="T27" s="5"/>
      <c r="U27" s="8"/>
      <c r="V27" s="34">
        <f t="shared" si="0"/>
        <v>0</v>
      </c>
    </row>
    <row r="28" spans="1:22">
      <c r="A28" s="33"/>
      <c r="B28" s="5"/>
      <c r="C28" s="5"/>
      <c r="D28" s="6"/>
      <c r="E28" s="6"/>
      <c r="F28" s="9">
        <f t="shared" ref="F28:F32" si="2">D28+E28</f>
        <v>0</v>
      </c>
      <c r="G28" s="6"/>
      <c r="H28" s="6"/>
      <c r="I28" s="5"/>
      <c r="J28" s="7"/>
      <c r="K28" s="5" t="s">
        <v>59</v>
      </c>
      <c r="L28" s="5"/>
      <c r="M28" s="13"/>
      <c r="N28" s="5"/>
      <c r="O28" s="5"/>
      <c r="P28" s="5"/>
      <c r="Q28" s="13"/>
      <c r="R28" s="5"/>
      <c r="S28" s="5"/>
      <c r="T28" s="5"/>
      <c r="U28" s="8"/>
      <c r="V28" s="34">
        <f t="shared" si="0"/>
        <v>0</v>
      </c>
    </row>
    <row r="29" spans="1:22">
      <c r="A29" s="33"/>
      <c r="B29" s="5"/>
      <c r="C29" s="5"/>
      <c r="D29" s="6"/>
      <c r="E29" s="6"/>
      <c r="F29" s="9">
        <f t="shared" si="2"/>
        <v>0</v>
      </c>
      <c r="G29" s="6"/>
      <c r="H29" s="6"/>
      <c r="I29" s="5"/>
      <c r="J29" s="7"/>
      <c r="K29" s="5" t="s">
        <v>59</v>
      </c>
      <c r="L29" s="5"/>
      <c r="M29" s="13"/>
      <c r="N29" s="5"/>
      <c r="O29" s="5"/>
      <c r="P29" s="5"/>
      <c r="Q29" s="13"/>
      <c r="R29" s="5"/>
      <c r="S29" s="5"/>
      <c r="T29" s="5"/>
      <c r="U29" s="8"/>
      <c r="V29" s="34">
        <f t="shared" si="0"/>
        <v>0</v>
      </c>
    </row>
    <row r="30" spans="1:22">
      <c r="A30" s="33"/>
      <c r="B30" s="5"/>
      <c r="C30" s="5"/>
      <c r="D30" s="6"/>
      <c r="E30" s="6"/>
      <c r="F30" s="9">
        <f t="shared" si="2"/>
        <v>0</v>
      </c>
      <c r="G30" s="6"/>
      <c r="H30" s="6"/>
      <c r="I30" s="5"/>
      <c r="J30" s="7"/>
      <c r="K30" s="5" t="s">
        <v>59</v>
      </c>
      <c r="L30" s="5"/>
      <c r="M30" s="13"/>
      <c r="N30" s="5"/>
      <c r="O30" s="5"/>
      <c r="P30" s="5"/>
      <c r="Q30" s="13"/>
      <c r="R30" s="5"/>
      <c r="S30" s="5"/>
      <c r="T30" s="5"/>
      <c r="U30" s="8"/>
      <c r="V30" s="34">
        <f t="shared" si="0"/>
        <v>0</v>
      </c>
    </row>
    <row r="31" spans="1:22">
      <c r="A31" s="33"/>
      <c r="B31" s="5"/>
      <c r="C31" s="5"/>
      <c r="D31" s="6"/>
      <c r="E31" s="6"/>
      <c r="F31" s="9">
        <f t="shared" si="2"/>
        <v>0</v>
      </c>
      <c r="G31" s="6"/>
      <c r="H31" s="6"/>
      <c r="I31" s="5"/>
      <c r="J31" s="7"/>
      <c r="K31" s="5" t="s">
        <v>59</v>
      </c>
      <c r="L31" s="5"/>
      <c r="M31" s="13"/>
      <c r="N31" s="5"/>
      <c r="O31" s="5"/>
      <c r="P31" s="5"/>
      <c r="Q31" s="13"/>
      <c r="R31" s="5"/>
      <c r="S31" s="5"/>
      <c r="T31" s="5"/>
      <c r="U31" s="8"/>
      <c r="V31" s="34">
        <f t="shared" si="0"/>
        <v>0</v>
      </c>
    </row>
    <row r="32" spans="1:22">
      <c r="A32" s="33"/>
      <c r="B32" s="5"/>
      <c r="C32" s="5"/>
      <c r="D32" s="6"/>
      <c r="E32" s="6"/>
      <c r="F32" s="9">
        <f t="shared" si="2"/>
        <v>0</v>
      </c>
      <c r="G32" s="6"/>
      <c r="H32" s="6"/>
      <c r="I32" s="5"/>
      <c r="J32" s="7"/>
      <c r="K32" s="5" t="s">
        <v>59</v>
      </c>
      <c r="L32" s="5"/>
      <c r="M32" s="13"/>
      <c r="N32" s="5"/>
      <c r="O32" s="5"/>
      <c r="P32" s="5"/>
      <c r="Q32" s="13"/>
      <c r="R32" s="5"/>
      <c r="S32" s="5"/>
      <c r="T32" s="5"/>
      <c r="U32" s="8"/>
      <c r="V32" s="34">
        <f t="shared" si="0"/>
        <v>0</v>
      </c>
    </row>
    <row r="33" spans="1:22">
      <c r="A33" s="35" t="s">
        <v>60</v>
      </c>
      <c r="B33" s="36" t="s">
        <v>61</v>
      </c>
      <c r="C33" s="36">
        <v>0</v>
      </c>
      <c r="D33" s="37">
        <v>400</v>
      </c>
      <c r="E33" s="37">
        <v>400</v>
      </c>
      <c r="F33" s="55">
        <f>D33+E33</f>
        <v>800</v>
      </c>
      <c r="G33" s="37">
        <v>90</v>
      </c>
      <c r="H33" s="37">
        <v>5000</v>
      </c>
      <c r="I33" s="36">
        <v>150</v>
      </c>
      <c r="J33" s="38">
        <v>1000</v>
      </c>
      <c r="K33" s="36" t="s">
        <v>59</v>
      </c>
      <c r="L33" s="36" t="s">
        <v>62</v>
      </c>
      <c r="M33" s="56">
        <v>0.6</v>
      </c>
      <c r="N33" s="36" t="s">
        <v>63</v>
      </c>
      <c r="O33" s="36" t="s">
        <v>64</v>
      </c>
      <c r="P33" s="36" t="s">
        <v>65</v>
      </c>
      <c r="Q33" s="56">
        <v>0.5</v>
      </c>
      <c r="R33" s="36" t="s">
        <v>63</v>
      </c>
      <c r="S33" s="36" t="s">
        <v>64</v>
      </c>
      <c r="T33" s="36" t="s">
        <v>66</v>
      </c>
      <c r="U33" s="40" t="s">
        <v>67</v>
      </c>
      <c r="V33" s="41">
        <f t="shared" si="0"/>
        <v>0</v>
      </c>
    </row>
    <row r="34" spans="1:22">
      <c r="A34" s="57"/>
      <c r="B34" s="58"/>
      <c r="C34" s="58"/>
      <c r="D34" s="59"/>
      <c r="E34" s="59"/>
      <c r="F34" s="60"/>
      <c r="G34" s="59"/>
      <c r="H34" s="59"/>
      <c r="I34" s="58"/>
      <c r="J34" s="58"/>
      <c r="K34" s="58"/>
      <c r="L34" s="58"/>
      <c r="M34" s="58"/>
      <c r="N34" s="58"/>
      <c r="O34" s="58"/>
      <c r="P34" s="58"/>
      <c r="Q34" s="58"/>
      <c r="R34" s="58"/>
      <c r="S34" s="58"/>
      <c r="T34" s="58"/>
      <c r="U34" s="62" t="s">
        <v>68</v>
      </c>
      <c r="V34" s="61">
        <f>SUBTOTAL(109,Table4[Total
Q×L×M '[m2']])</f>
        <v>0</v>
      </c>
    </row>
    <row r="35" spans="1:22">
      <c r="A35" s="68"/>
      <c r="C35" s="69"/>
      <c r="U35" s="70"/>
      <c r="V35" s="71"/>
    </row>
    <row r="36" spans="1:22">
      <c r="U36" s="70"/>
      <c r="V36" s="71"/>
    </row>
    <row r="37" spans="1:22">
      <c r="U37" s="70"/>
      <c r="V37" s="71"/>
    </row>
    <row r="38" spans="1:22" ht="15">
      <c r="A38" s="64" t="s">
        <v>9</v>
      </c>
      <c r="V38" s="73"/>
    </row>
    <row r="39" spans="1:22" ht="14.25" customHeight="1"/>
    <row r="40" spans="1:22" ht="14.25" customHeight="1">
      <c r="A40" s="63" t="s">
        <v>76</v>
      </c>
      <c r="V40" s="73"/>
    </row>
    <row r="41" spans="1:22" ht="14.25" customHeight="1">
      <c r="V41" s="73"/>
    </row>
    <row r="42" spans="1:22" ht="14.25" customHeight="1">
      <c r="A42" s="63" t="s">
        <v>77</v>
      </c>
      <c r="V42" s="73"/>
    </row>
    <row r="43" spans="1:22" ht="14.25" customHeight="1">
      <c r="A43" s="63" t="s">
        <v>78</v>
      </c>
      <c r="V43" s="73"/>
    </row>
    <row r="44" spans="1:22" ht="14.25" customHeight="1">
      <c r="V44" s="73"/>
    </row>
    <row r="45" spans="1:22" ht="14.25" customHeight="1">
      <c r="B45" s="66" t="s">
        <v>12</v>
      </c>
      <c r="C45" s="63" t="s">
        <v>13</v>
      </c>
      <c r="V45" s="73"/>
    </row>
    <row r="46" spans="1:22" ht="14.25" customHeight="1">
      <c r="B46" s="8" t="s">
        <v>14</v>
      </c>
      <c r="C46" s="74" t="s">
        <v>15</v>
      </c>
      <c r="D46" s="74"/>
      <c r="E46" s="74"/>
      <c r="V46" s="73"/>
    </row>
    <row r="47" spans="1:22" ht="14.25" customHeight="1">
      <c r="B47" s="75" t="s">
        <v>14</v>
      </c>
      <c r="C47" s="76" t="s">
        <v>16</v>
      </c>
      <c r="D47" s="76"/>
      <c r="E47" s="76"/>
      <c r="V47" s="73"/>
    </row>
    <row r="48" spans="1:22" ht="14.25" customHeight="1">
      <c r="B48" s="77" t="s">
        <v>14</v>
      </c>
      <c r="C48" s="78" t="s">
        <v>17</v>
      </c>
      <c r="D48" s="78"/>
      <c r="E48" s="78"/>
      <c r="V48" s="73"/>
    </row>
    <row r="49" spans="1:22" ht="14.25" customHeight="1">
      <c r="B49" s="79" t="s">
        <v>18</v>
      </c>
      <c r="C49" s="80" t="s">
        <v>19</v>
      </c>
      <c r="D49" s="80"/>
      <c r="E49" s="80"/>
      <c r="V49" s="73"/>
    </row>
    <row r="50" spans="1:22" ht="15">
      <c r="V50" s="73"/>
    </row>
    <row r="51" spans="1:22" ht="15">
      <c r="A51" s="64" t="s">
        <v>79</v>
      </c>
      <c r="V51" s="73"/>
    </row>
    <row r="53" spans="1:22" ht="15">
      <c r="B53" s="81" t="s">
        <v>4</v>
      </c>
      <c r="V53" s="73"/>
    </row>
    <row r="54" spans="1:22">
      <c r="B54" s="81" t="s">
        <v>5</v>
      </c>
    </row>
    <row r="55" spans="1:22">
      <c r="B55" s="81" t="s">
        <v>6</v>
      </c>
    </row>
    <row r="57" spans="1:22">
      <c r="B57" s="81" t="s">
        <v>7</v>
      </c>
    </row>
    <row r="58" spans="1:22">
      <c r="B58" s="81" t="s">
        <v>8</v>
      </c>
    </row>
    <row r="59" spans="1:22">
      <c r="B59" s="81"/>
    </row>
    <row r="60" spans="1:22" ht="15">
      <c r="A60" s="82" t="s">
        <v>104</v>
      </c>
      <c r="B60" s="83"/>
      <c r="C60" s="83"/>
      <c r="D60" s="83"/>
      <c r="E60" s="83"/>
    </row>
    <row r="61" spans="1:22">
      <c r="A61" s="83"/>
      <c r="B61" s="83"/>
      <c r="C61" s="83"/>
      <c r="D61" s="83"/>
      <c r="E61" s="83"/>
    </row>
    <row r="62" spans="1:22">
      <c r="A62" s="83" t="s">
        <v>105</v>
      </c>
      <c r="C62" s="83"/>
      <c r="D62" s="83"/>
      <c r="E62" s="83"/>
      <c r="F62" s="83"/>
    </row>
    <row r="64" spans="1:22">
      <c r="B64" s="84" t="s">
        <v>89</v>
      </c>
      <c r="C64" s="84" t="s">
        <v>83</v>
      </c>
      <c r="D64" s="84" t="s">
        <v>84</v>
      </c>
      <c r="E64" s="84" t="s">
        <v>90</v>
      </c>
      <c r="F64" s="84" t="s">
        <v>106</v>
      </c>
    </row>
    <row r="65" spans="2:6">
      <c r="B65" s="85">
        <v>150</v>
      </c>
      <c r="C65" s="85">
        <v>400</v>
      </c>
      <c r="D65" s="85">
        <v>400</v>
      </c>
      <c r="E65" s="9">
        <f>C65+D65</f>
        <v>800</v>
      </c>
      <c r="F65" s="85">
        <v>1000</v>
      </c>
    </row>
    <row r="66" spans="2:6">
      <c r="B66" s="86" t="s">
        <v>91</v>
      </c>
      <c r="C66" s="86">
        <f>$B$65+150</f>
        <v>300</v>
      </c>
      <c r="D66" s="86">
        <f>$B$65+150</f>
        <v>300</v>
      </c>
      <c r="E66" s="86">
        <f>C66+D66</f>
        <v>600</v>
      </c>
    </row>
    <row r="67" spans="2:6">
      <c r="B67" s="86" t="s">
        <v>92</v>
      </c>
      <c r="C67" s="86">
        <f>E67-C66</f>
        <v>640</v>
      </c>
      <c r="D67" s="86">
        <f>E67-D66</f>
        <v>640</v>
      </c>
      <c r="E67" s="86">
        <f>$F$65-F67</f>
        <v>940</v>
      </c>
      <c r="F67" s="69">
        <v>60</v>
      </c>
    </row>
    <row r="68" spans="2:6">
      <c r="B68" s="86"/>
      <c r="C68" s="86"/>
      <c r="D68" s="86"/>
      <c r="E68" s="86"/>
    </row>
    <row r="69" spans="2:6">
      <c r="C69" s="87">
        <f>C66</f>
        <v>300</v>
      </c>
      <c r="D69" s="87">
        <f>D66</f>
        <v>300</v>
      </c>
      <c r="E69" s="87">
        <f>C69+D69</f>
        <v>600</v>
      </c>
    </row>
    <row r="70" spans="2:6">
      <c r="C70" s="87">
        <f>C66</f>
        <v>300</v>
      </c>
      <c r="D70" s="87">
        <f>D67</f>
        <v>640</v>
      </c>
      <c r="E70" s="87">
        <f>C70+D70</f>
        <v>940</v>
      </c>
    </row>
    <row r="71" spans="2:6">
      <c r="C71" s="87">
        <f>C67</f>
        <v>640</v>
      </c>
      <c r="D71" s="87">
        <f>D66</f>
        <v>300</v>
      </c>
      <c r="E71" s="87">
        <f>C71+D71</f>
        <v>940</v>
      </c>
    </row>
    <row r="72" spans="2:6">
      <c r="C72" s="87">
        <f>C66</f>
        <v>300</v>
      </c>
      <c r="D72" s="87">
        <f>D66</f>
        <v>300</v>
      </c>
      <c r="E72" s="87">
        <f>C72+D72</f>
        <v>600</v>
      </c>
    </row>
  </sheetData>
  <sheetProtection sheet="1" objects="1" scenarios="1" insertRows="0" deleteRows="0"/>
  <dataConsolidate/>
  <mergeCells count="6">
    <mergeCell ref="Q21:T21"/>
    <mergeCell ref="A21:C21"/>
    <mergeCell ref="H21:J21"/>
    <mergeCell ref="K21:L21"/>
    <mergeCell ref="M21:P21"/>
    <mergeCell ref="D21:G21"/>
  </mergeCells>
  <conditionalFormatting sqref="A24:U33">
    <cfRule type="expression" dxfId="331" priority="1">
      <formula>OR(A24="")</formula>
    </cfRule>
  </conditionalFormatting>
  <conditionalFormatting sqref="B65">
    <cfRule type="expression" dxfId="330" priority="30">
      <formula>NOT(OR(B65=50,B65=60,B65=80,B65=100,B65=120,B65=133,B65=150))</formula>
    </cfRule>
  </conditionalFormatting>
  <conditionalFormatting sqref="C24:C33">
    <cfRule type="cellIs" dxfId="329" priority="24" operator="lessThan">
      <formula>0</formula>
    </cfRule>
  </conditionalFormatting>
  <conditionalFormatting sqref="C65">
    <cfRule type="expression" dxfId="328" priority="29">
      <formula>NOT(AND(C65&gt;=B65+150,C65&lt;=F65-60-B65-150,E65&lt;=F65-60))</formula>
    </cfRule>
  </conditionalFormatting>
  <conditionalFormatting sqref="D24:D33">
    <cfRule type="expression" dxfId="327" priority="32">
      <formula>NOT(AND(D24&gt;=I24+150,D24&lt;=J24-60-I24-150,F24&lt;=J24-60,I24&gt;0,J24&gt;0))</formula>
    </cfRule>
  </conditionalFormatting>
  <conditionalFormatting sqref="D65">
    <cfRule type="expression" dxfId="326" priority="28">
      <formula>NOT(AND(D65&gt;=B65+150,D65&lt;=F65-60-B65-150,E65&lt;=F65-60))</formula>
    </cfRule>
  </conditionalFormatting>
  <conditionalFormatting sqref="E24:E33">
    <cfRule type="expression" dxfId="325" priority="31">
      <formula>NOT(AND(E24&gt;=I24+150,E24&lt;=J24-60-I24-150,F24&lt;=J24-60,I24&gt;0,J24&gt;0))</formula>
    </cfRule>
  </conditionalFormatting>
  <conditionalFormatting sqref="E65">
    <cfRule type="expression" dxfId="324" priority="27">
      <formula>NOT(AND(E65&gt;=2*(B65+150),E65&lt;=F65-60))</formula>
    </cfRule>
  </conditionalFormatting>
  <conditionalFormatting sqref="F24:F33">
    <cfRule type="expression" dxfId="323" priority="25">
      <formula>NOT(OR(AND(F24&gt;=2*(I24+150),F24&lt;=J24-60,D24&gt;0,E24&gt;0),F24=0))</formula>
    </cfRule>
  </conditionalFormatting>
  <conditionalFormatting sqref="F65">
    <cfRule type="cellIs" dxfId="322" priority="26" operator="notBetween">
      <formula>600</formula>
      <formula>1100</formula>
    </cfRule>
  </conditionalFormatting>
  <conditionalFormatting sqref="G24:G33">
    <cfRule type="cellIs" dxfId="321" priority="23" operator="notBetween">
      <formula>80</formula>
      <formula>175</formula>
    </cfRule>
  </conditionalFormatting>
  <conditionalFormatting sqref="H24:H33">
    <cfRule type="cellIs" dxfId="320" priority="21" operator="lessThan">
      <formula>2000</formula>
    </cfRule>
    <cfRule type="cellIs" dxfId="319" priority="22" operator="notBetween">
      <formula>2000</formula>
      <formula>8000</formula>
    </cfRule>
  </conditionalFormatting>
  <conditionalFormatting sqref="I24:I33">
    <cfRule type="expression" dxfId="318" priority="6">
      <formula>AND(OR(D24&gt;0,E24&gt;0),I24=0)</formula>
    </cfRule>
    <cfRule type="expression" dxfId="317" priority="14">
      <formula>OR(AND(L24="Power T",OR(I24=220)))</formula>
    </cfRule>
    <cfRule type="expression" dxfId="316" priority="15">
      <formula>OR(AND(L24="Power T",OR(I24=50)),AND(L24="Power S",OR(I24=220,I24=250)),AND(L24="Perform R",OR(I24=50,I24=220,I24=250)),AND(L24="Perform C",OR(I24=220,I24=250)))</formula>
    </cfRule>
    <cfRule type="expression" dxfId="315" priority="16">
      <formula>NOT(OR(I24=50,I24=60,I24=80,I24=100,I24=120,I24=133,I24=150,I24=172,I24=200,I24=220,I24=240,I24=250))</formula>
    </cfRule>
  </conditionalFormatting>
  <conditionalFormatting sqref="J24:J33">
    <cfRule type="expression" dxfId="314" priority="7">
      <formula>AND(OR(D24&gt;0,E24&gt;0),J24=0)</formula>
    </cfRule>
    <cfRule type="cellIs" dxfId="313" priority="36" operator="notBetween">
      <formula>600</formula>
      <formula>1100</formula>
    </cfRule>
  </conditionalFormatting>
  <conditionalFormatting sqref="K24:K33">
    <cfRule type="expression" dxfId="312" priority="12">
      <formula>NOT(OR(K24="FTV HL",K24=""))</formula>
    </cfRule>
  </conditionalFormatting>
  <conditionalFormatting sqref="L24:L33">
    <cfRule type="expression" dxfId="311" priority="11">
      <formula>NOT(OR(L24="Power T",L24="Power S",L24="Perform R",L24="Perform C"))</formula>
    </cfRule>
    <cfRule type="expression" dxfId="310" priority="10">
      <formula>OR(AND(L24="Power T",OR(I24=50)),AND(L24="Power S",OR(I24=220,I24=250)),AND(L24="Perform R",OR(I24=50,I24=220,I24=250)),AND(L24="Perform C",OR(I24=220,I24=250)))</formula>
    </cfRule>
    <cfRule type="expression" dxfId="309" priority="9">
      <formula>OR(AND(L24="Power T",OR(I24=220)))</formula>
    </cfRule>
  </conditionalFormatting>
  <conditionalFormatting sqref="M24:M33">
    <cfRule type="expression" dxfId="308" priority="8">
      <formula>OR(AND(N24="HPS 200",NOT(M24=0.55)),AND(NOT(N24="HPS 200"),M24=0.55))</formula>
    </cfRule>
    <cfRule type="expression" dxfId="307" priority="2">
      <formula>AND(P24="G",NOT(OR(M24=0.7,M24=0.75,M24=0.8)))</formula>
    </cfRule>
    <cfRule type="expression" dxfId="306" priority="19">
      <formula>NOT(OR(M24=0.55,M24=0.6,M24=0.63,M24=0.65,M24=0.675,M24=0.7,M24=0.75,M24=0.8))</formula>
    </cfRule>
  </conditionalFormatting>
  <conditionalFormatting sqref="N24:N33">
    <cfRule type="expression" dxfId="305" priority="4">
      <formula>OR(AND(N24="HPS 200",NOT(M24=0.55)),AND(NOT(N24="HPS 200"),M24=0.55))</formula>
    </cfRule>
    <cfRule type="expression" dxfId="304" priority="20">
      <formula>NOT(OR(N24="SP 25",N24="SP 25",N24="PVDF 25",N24="PVDF 35",N24="PUR 50",N24="PVCF 150",N24="HPS 200",N24="PRISMA",N24="PRISMA ELEMENTS",N24="Inox 304",N24="Inox 316L",N24="Inox 316"))</formula>
    </cfRule>
  </conditionalFormatting>
  <conditionalFormatting sqref="P24:P33">
    <cfRule type="expression" dxfId="303" priority="3">
      <formula>AND(P24="G",NOT(OR(M24=0.7,M24=0.75,M24=0.8)))</formula>
    </cfRule>
    <cfRule type="expression" dxfId="302" priority="34">
      <formula>NOT(OR(P24="S",P24="V",P24="V2",P24="G",P24="M",P24="M3",P24="M8"))</formula>
    </cfRule>
  </conditionalFormatting>
  <conditionalFormatting sqref="Q24:Q33">
    <cfRule type="expression" dxfId="301" priority="17">
      <formula>NOT(OR(Q24=0.45,Q24=0.5,Q24=0.55,Q24=0.6,Q24=0.63,Q24=0.65,Q24=0.675,Q24=0.7,Q24=0.75,Q24=0.8))</formula>
    </cfRule>
  </conditionalFormatting>
  <conditionalFormatting sqref="R24:R33">
    <cfRule type="expression" dxfId="300" priority="18">
      <formula>NOT(OR(R24="SP 25",R24="SP 25",R24="PVDF 25",R24="PVDF 35",R24="PUR 50",R24="PVCF 150",R24="HPS 200",R24="PRISMA",R24="PRISMA ELEMENTS",R24="Inox 304",R24="Inox 316L",R24="Inox 316"))</formula>
    </cfRule>
  </conditionalFormatting>
  <conditionalFormatting sqref="T24:T33">
    <cfRule type="expression" dxfId="299" priority="33">
      <formula>NOT(OR(T24="S",T24="V",T24="V2",T24="G",T24="M2"))</formula>
    </cfRule>
  </conditionalFormatting>
  <dataValidations count="18">
    <dataValidation type="whole" operator="greaterThanOrEqual" allowBlank="1" sqref="C24:C33" xr:uid="{8DDEDD71-CF26-4E40-9BFF-C5E89FAB9578}">
      <formula1>0</formula1>
    </dataValidation>
    <dataValidation type="custom" errorStyle="information" allowBlank="1" errorTitle="wrong" sqref="E24 E26:E33" xr:uid="{4F8BAC0A-7201-4311-8670-9C594680BB29}">
      <formula1>AND(E24&gt;=I24+150,E24&lt;=J24-60-I24-150)</formula1>
    </dataValidation>
    <dataValidation type="custom" errorStyle="information" allowBlank="1" errorTitle="wrong" sqref="D24 D26:D33" xr:uid="{221AAFEF-9DC7-4A7C-9713-8658D41E2AB1}">
      <formula1>AND(D24&gt;=I24+150,D24&lt;=J24-60-I24-150)</formula1>
    </dataValidation>
    <dataValidation type="list" allowBlank="1" sqref="B65" xr:uid="{CE4A67CA-1940-48C5-AD69-BFA02C0BC56B}">
      <formula1>"50,60,80,100,120,133,150"</formula1>
    </dataValidation>
    <dataValidation type="whole" errorStyle="information" allowBlank="1" errorTitle="Wrong module" error="Insert module M [mm] (whole number):_x000a_600 mm to 1200 mm_x000a_1000 mm standard module_x000a_1200 mm standard module" sqref="J33" xr:uid="{D252283F-3DEC-4B2C-A3A4-79BE977B8EDA}">
      <formula1>600</formula1>
      <formula2>1100</formula2>
    </dataValidation>
    <dataValidation type="list" allowBlank="1" sqref="L24:L33" xr:uid="{C9CBCB20-CFED-4197-9B27-62402416957A}">
      <formula1>"Power T,Power S,Perform R,Perform C"</formula1>
    </dataValidation>
    <dataValidation type="list" allowBlank="1" sqref="P24:P33" xr:uid="{8B63AED9-8EB3-4F15-AE84-C4F574BDDC3F}">
      <formula1>"S,V,V2,G,M,M3,M8"</formula1>
    </dataValidation>
    <dataValidation type="list" allowBlank="1" sqref="T24:T33" xr:uid="{D3FEC09B-C973-4760-A424-B2E63F1842BA}">
      <formula1>"S,V,V2,G,M2"</formula1>
    </dataValidation>
    <dataValidation type="whole" allowBlank="1" showInputMessage="1" showErrorMessage="1" sqref="F65" xr:uid="{16538608-B17F-4204-9EEB-D56B9949C328}">
      <formula1>600</formula1>
      <formula2>1100</formula2>
    </dataValidation>
    <dataValidation type="whole" errorStyle="information" allowBlank="1" errorTitle="Wrong length" error="Insert length (whole number)_x000a_2000 to 8000 mm" sqref="H33" xr:uid="{5EC058F8-9E41-4441-96FD-235140235A11}">
      <formula1>2000</formula1>
      <formula2>8000</formula2>
    </dataValidation>
    <dataValidation type="whole" errorStyle="information" allowBlank="1" errorTitle="wrong" sqref="G33" xr:uid="{7DE19730-C3A0-4FC3-BC38-E85FED0FA08C}">
      <formula1>80</formula1>
      <formula2>175</formula2>
    </dataValidation>
    <dataValidation type="list" allowBlank="1" sqref="N24:N33 R24:R33" xr:uid="{96170F22-CEA6-45EA-8C82-F0C31D845329}">
      <formula1>"SP 25,SP 25,PVDF 25,PVDF 35,PUR 50,PVCF 150,HPS 200,PRISMA,PRISMA ELEMENTS,Inox 304,Inox 316L,Inox 316"</formula1>
    </dataValidation>
    <dataValidation type="list" allowBlank="1" sqref="Q24:Q33" xr:uid="{D3DD2D3B-08C7-4565-ACFE-56503DF3DE02}">
      <formula1>"0,45,0,50,0,55,0,60,0,63,0,65,0,675,0,70,0,75,0,80"</formula1>
    </dataValidation>
    <dataValidation type="list" allowBlank="1" sqref="I33" xr:uid="{F6C8332E-2EEA-45F3-B7E3-08F12512970F}">
      <formula1>"50,60,80,100,120,133,150,172,200,220,240,250"</formula1>
    </dataValidation>
    <dataValidation type="list" allowBlank="1" sqref="K24:K32" xr:uid="{A1ACB80F-0863-48F1-84CB-F79B7C7C0624}">
      <formula1>"FTV HL"</formula1>
    </dataValidation>
    <dataValidation type="custom" allowBlank="1" sqref="F33" xr:uid="{4AF39416-1707-47FF-B689-C3BC9EA3E6E4}">
      <formula1>AND(F33&gt;=2*(I33+150),F33&lt;=J33-60)</formula1>
    </dataValidation>
    <dataValidation type="list" allowBlank="1" sqref="M24:M33" xr:uid="{B62D644C-E15F-4EA6-AF47-3A34D9446AC5}">
      <formula1>"0,55,0,60,0,63,0,65,0,675,0,70,0,75,0,80"</formula1>
    </dataValidation>
    <dataValidation errorStyle="information" allowBlank="1" errorTitle="wrong" sqref="D25" xr:uid="{F37F69B7-914E-450C-8559-5B52E7EC7255}"/>
  </dataValidations>
  <pageMargins left="0.39370078740157483" right="0.39370078740157483" top="0.39370078740157483" bottom="0.39370078740157483" header="0.31496062992125984" footer="0.31496062992125984"/>
  <pageSetup paperSize="9" scale="47" pageOrder="overThenDown" orientation="landscape" r:id="rId1"/>
  <drawing r:id="rId2"/>
  <legacyDrawing r:id="rId3"/>
  <tableParts count="1">
    <tablePart r:id="rId4"/>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2B7B79-65F2-4741-AD51-D77C2D2B7B93}">
  <dimension ref="A1:V72"/>
  <sheetViews>
    <sheetView showGridLines="0" zoomScaleNormal="100" zoomScaleSheetLayoutView="70" workbookViewId="0">
      <selection activeCell="A5" sqref="A5"/>
    </sheetView>
  </sheetViews>
  <sheetFormatPr defaultRowHeight="14.25"/>
  <cols>
    <col min="1" max="1" width="17.625" style="63" customWidth="1"/>
    <col min="2" max="2" width="14.625" style="63" customWidth="1"/>
    <col min="3" max="10" width="10.625" style="63" customWidth="1"/>
    <col min="11" max="11" width="12" style="63" customWidth="1"/>
    <col min="12" max="12" width="11.375" style="63" customWidth="1"/>
    <col min="13" max="13" width="10.625" style="63" customWidth="1"/>
    <col min="14" max="15" width="12.625" style="63" customWidth="1"/>
    <col min="16" max="17" width="10.625" style="63" customWidth="1"/>
    <col min="18" max="19" width="12.625" style="63" customWidth="1"/>
    <col min="20" max="20" width="10.625" style="63" customWidth="1"/>
    <col min="21" max="21" width="24.625" style="63" customWidth="1"/>
    <col min="22" max="22" width="10.625" style="63" customWidth="1"/>
    <col min="23" max="16384" width="9" style="63"/>
  </cols>
  <sheetData>
    <row r="1" spans="1:17" s="48" customFormat="1" ht="15.75">
      <c r="B1" s="49"/>
      <c r="C1" s="50" t="s">
        <v>25</v>
      </c>
    </row>
    <row r="2" spans="1:17" s="48" customFormat="1" ht="26.25">
      <c r="C2" s="52" t="s">
        <v>107</v>
      </c>
    </row>
    <row r="3" spans="1:17" s="48" customFormat="1" ht="15.75">
      <c r="C3" s="53" t="s">
        <v>1</v>
      </c>
      <c r="D3" s="54" t="str" cm="1">
        <f t="array" ref="D3">LOOKUP(2,1/(Updates!A:A&lt;&gt;""),Updates!A:A)</f>
        <v>1.1</v>
      </c>
      <c r="E3" s="30" t="s">
        <v>2</v>
      </c>
      <c r="M3" s="51"/>
    </row>
    <row r="4" spans="1:17" s="48" customFormat="1"/>
    <row r="5" spans="1:17" ht="15">
      <c r="A5" s="89" t="s">
        <v>27</v>
      </c>
      <c r="B5" s="31" t="str">
        <f>IF('FTV HL Panel'!B5=0,"",'FTV HL Panel'!B5)</f>
        <v/>
      </c>
      <c r="C5" s="32"/>
    </row>
    <row r="6" spans="1:17" ht="15">
      <c r="A6" s="89" t="s">
        <v>28</v>
      </c>
      <c r="B6" s="31" t="str">
        <f>IF('FTV HL Panel'!B6=0,"",'FTV HL Panel'!B6)</f>
        <v/>
      </c>
      <c r="C6" s="32"/>
    </row>
    <row r="7" spans="1:17" ht="15">
      <c r="A7" s="89" t="s">
        <v>29</v>
      </c>
      <c r="B7" s="31" t="str">
        <f>IF('FTV HL Panel'!B7=0,"",'FTV HL Panel'!B7)</f>
        <v/>
      </c>
      <c r="C7" s="32"/>
    </row>
    <row r="8" spans="1:17" ht="15">
      <c r="A8" s="89" t="s">
        <v>30</v>
      </c>
      <c r="B8" s="31" t="str">
        <f>IF('FTV HL Panel'!B8=0,"",'FTV HL Panel'!B8)</f>
        <v/>
      </c>
      <c r="C8" s="32"/>
    </row>
    <row r="9" spans="1:17" ht="15">
      <c r="A9" s="89" t="s">
        <v>31</v>
      </c>
      <c r="B9" s="31" t="str">
        <f>IF('FTV HL Panel'!B9=0,"",'FTV HL Panel'!B9)</f>
        <v/>
      </c>
      <c r="C9" s="32"/>
    </row>
    <row r="12" spans="1:17" ht="15">
      <c r="A12" s="89" t="s">
        <v>32</v>
      </c>
      <c r="B12" s="31" t="str">
        <f>IF('FTV HL Panel'!B12=0,"",'FTV HL Panel'!B12)</f>
        <v/>
      </c>
      <c r="C12" s="90"/>
    </row>
    <row r="13" spans="1:17" ht="15">
      <c r="A13" s="89" t="s">
        <v>33</v>
      </c>
      <c r="B13" s="31" t="str">
        <f>IF('FTV HL Panel'!B13=0,"",'FTV HL Panel'!B13)</f>
        <v/>
      </c>
      <c r="C13" s="90"/>
      <c r="M13" s="68"/>
      <c r="Q13" s="68"/>
    </row>
    <row r="14" spans="1:17" ht="15">
      <c r="A14" s="89" t="s">
        <v>34</v>
      </c>
      <c r="B14" s="31" t="str">
        <f>IF('FTV HL Panel'!B14=0,"",'FTV HL Panel'!B14)</f>
        <v/>
      </c>
      <c r="C14" s="90"/>
    </row>
    <row r="17" spans="1:22" ht="15">
      <c r="A17" s="89" t="s">
        <v>35</v>
      </c>
      <c r="B17" s="31" t="str">
        <f>IF('FTV HL Panel'!B17=0,"",'FTV HL Panel'!B17)</f>
        <v/>
      </c>
      <c r="C17" s="90"/>
    </row>
    <row r="21" spans="1:22" s="48" customFormat="1" ht="15.75" customHeight="1">
      <c r="A21" s="103" t="s">
        <v>36</v>
      </c>
      <c r="B21" s="103"/>
      <c r="C21" s="103"/>
      <c r="D21" s="103" t="s">
        <v>82</v>
      </c>
      <c r="E21" s="103"/>
      <c r="F21" s="103"/>
      <c r="G21" s="103"/>
      <c r="H21" s="103" t="s">
        <v>37</v>
      </c>
      <c r="I21" s="103"/>
      <c r="J21" s="103"/>
      <c r="K21" s="103" t="s">
        <v>38</v>
      </c>
      <c r="L21" s="103"/>
      <c r="M21" s="104" t="s">
        <v>39</v>
      </c>
      <c r="N21" s="105"/>
      <c r="O21" s="105"/>
      <c r="P21" s="106"/>
      <c r="Q21" s="104" t="s">
        <v>40</v>
      </c>
      <c r="R21" s="105"/>
      <c r="S21" s="105"/>
      <c r="T21" s="106"/>
      <c r="U21" s="47" t="s">
        <v>41</v>
      </c>
      <c r="V21" s="47" t="s">
        <v>42</v>
      </c>
    </row>
    <row r="22" spans="1:22" ht="3" customHeight="1">
      <c r="A22" s="19"/>
      <c r="B22" s="19"/>
      <c r="C22" s="19"/>
      <c r="D22" s="19"/>
      <c r="E22" s="19"/>
      <c r="F22" s="19"/>
      <c r="G22" s="19"/>
      <c r="H22" s="19"/>
      <c r="I22" s="19"/>
      <c r="J22" s="19"/>
      <c r="K22" s="19"/>
      <c r="L22" s="19"/>
      <c r="M22" s="19"/>
      <c r="N22" s="19"/>
      <c r="O22" s="19"/>
      <c r="P22" s="19"/>
      <c r="Q22" s="19"/>
      <c r="R22" s="19"/>
      <c r="S22" s="19"/>
      <c r="T22" s="19"/>
      <c r="U22" s="19"/>
      <c r="V22" s="19"/>
    </row>
    <row r="23" spans="1:22" s="48" customFormat="1" ht="45">
      <c r="A23" s="91" t="s">
        <v>43</v>
      </c>
      <c r="B23" s="92" t="s">
        <v>44</v>
      </c>
      <c r="C23" s="92" t="s">
        <v>45</v>
      </c>
      <c r="D23" s="92" t="s">
        <v>83</v>
      </c>
      <c r="E23" s="92" t="s">
        <v>84</v>
      </c>
      <c r="F23" s="92" t="s">
        <v>103</v>
      </c>
      <c r="G23" s="92" t="s">
        <v>85</v>
      </c>
      <c r="H23" s="92" t="s">
        <v>46</v>
      </c>
      <c r="I23" s="92" t="s">
        <v>47</v>
      </c>
      <c r="J23" s="92" t="s">
        <v>48</v>
      </c>
      <c r="K23" s="92" t="s">
        <v>38</v>
      </c>
      <c r="L23" s="92" t="s">
        <v>49</v>
      </c>
      <c r="M23" s="92" t="s">
        <v>50</v>
      </c>
      <c r="N23" s="92" t="s">
        <v>51</v>
      </c>
      <c r="O23" s="92" t="s">
        <v>52</v>
      </c>
      <c r="P23" s="92" t="s">
        <v>53</v>
      </c>
      <c r="Q23" s="92" t="s">
        <v>54</v>
      </c>
      <c r="R23" s="92" t="s">
        <v>55</v>
      </c>
      <c r="S23" s="92" t="s">
        <v>56</v>
      </c>
      <c r="T23" s="92" t="s">
        <v>57</v>
      </c>
      <c r="U23" s="92" t="s">
        <v>41</v>
      </c>
      <c r="V23" s="93" t="s">
        <v>58</v>
      </c>
    </row>
    <row r="24" spans="1:22">
      <c r="A24" s="33"/>
      <c r="B24" s="5"/>
      <c r="C24" s="5"/>
      <c r="D24" s="6"/>
      <c r="E24" s="6"/>
      <c r="F24" s="9">
        <f>D24+E24</f>
        <v>0</v>
      </c>
      <c r="G24" s="6"/>
      <c r="H24" s="6"/>
      <c r="I24" s="5"/>
      <c r="J24" s="7"/>
      <c r="K24" s="5" t="s">
        <v>59</v>
      </c>
      <c r="L24" s="5"/>
      <c r="M24" s="13"/>
      <c r="N24" s="5"/>
      <c r="O24" s="5"/>
      <c r="P24" s="5"/>
      <c r="Q24" s="13"/>
      <c r="R24" s="5"/>
      <c r="S24" s="5"/>
      <c r="T24" s="5"/>
      <c r="U24" s="8"/>
      <c r="V24" s="34">
        <f t="shared" ref="V24:V33" si="0">C24*H24/1000*J24/1000</f>
        <v>0</v>
      </c>
    </row>
    <row r="25" spans="1:22">
      <c r="A25" s="33"/>
      <c r="B25" s="5"/>
      <c r="C25" s="5"/>
      <c r="D25" s="6"/>
      <c r="E25" s="6"/>
      <c r="F25" s="9">
        <f t="shared" ref="F25:F32" si="1">D25+E25</f>
        <v>0</v>
      </c>
      <c r="G25" s="6"/>
      <c r="H25" s="6"/>
      <c r="I25" s="5"/>
      <c r="J25" s="7"/>
      <c r="K25" s="5" t="s">
        <v>59</v>
      </c>
      <c r="L25" s="5"/>
      <c r="M25" s="14"/>
      <c r="N25" s="5"/>
      <c r="O25" s="5"/>
      <c r="P25" s="5"/>
      <c r="Q25" s="14"/>
      <c r="R25" s="5"/>
      <c r="S25" s="5"/>
      <c r="T25" s="5"/>
      <c r="U25" s="8"/>
      <c r="V25" s="34">
        <f t="shared" si="0"/>
        <v>0</v>
      </c>
    </row>
    <row r="26" spans="1:22">
      <c r="A26" s="33"/>
      <c r="B26" s="5"/>
      <c r="C26" s="5"/>
      <c r="D26" s="6"/>
      <c r="E26" s="6"/>
      <c r="F26" s="9">
        <f t="shared" si="1"/>
        <v>0</v>
      </c>
      <c r="G26" s="6"/>
      <c r="H26" s="6"/>
      <c r="I26" s="5"/>
      <c r="J26" s="7"/>
      <c r="K26" s="5" t="s">
        <v>59</v>
      </c>
      <c r="L26" s="5"/>
      <c r="M26" s="14"/>
      <c r="N26" s="5"/>
      <c r="O26" s="5"/>
      <c r="P26" s="5"/>
      <c r="Q26" s="14"/>
      <c r="R26" s="5"/>
      <c r="S26" s="5"/>
      <c r="T26" s="5"/>
      <c r="U26" s="8"/>
      <c r="V26" s="34">
        <f t="shared" si="0"/>
        <v>0</v>
      </c>
    </row>
    <row r="27" spans="1:22">
      <c r="A27" s="33"/>
      <c r="B27" s="5"/>
      <c r="C27" s="5"/>
      <c r="D27" s="6"/>
      <c r="E27" s="6"/>
      <c r="F27" s="9">
        <f t="shared" si="1"/>
        <v>0</v>
      </c>
      <c r="G27" s="6"/>
      <c r="H27" s="6"/>
      <c r="I27" s="5"/>
      <c r="J27" s="7"/>
      <c r="K27" s="5" t="s">
        <v>59</v>
      </c>
      <c r="L27" s="5"/>
      <c r="M27" s="14"/>
      <c r="N27" s="5"/>
      <c r="O27" s="5"/>
      <c r="P27" s="5"/>
      <c r="Q27" s="14"/>
      <c r="R27" s="5"/>
      <c r="S27" s="5"/>
      <c r="T27" s="5"/>
      <c r="U27" s="8"/>
      <c r="V27" s="34">
        <f t="shared" si="0"/>
        <v>0</v>
      </c>
    </row>
    <row r="28" spans="1:22">
      <c r="A28" s="33"/>
      <c r="B28" s="5"/>
      <c r="C28" s="5"/>
      <c r="D28" s="6"/>
      <c r="E28" s="6"/>
      <c r="F28" s="9">
        <f t="shared" si="1"/>
        <v>0</v>
      </c>
      <c r="G28" s="6"/>
      <c r="H28" s="6"/>
      <c r="I28" s="5"/>
      <c r="J28" s="7"/>
      <c r="K28" s="5" t="s">
        <v>59</v>
      </c>
      <c r="L28" s="5"/>
      <c r="M28" s="13"/>
      <c r="N28" s="5"/>
      <c r="O28" s="5"/>
      <c r="P28" s="5"/>
      <c r="Q28" s="13"/>
      <c r="R28" s="5"/>
      <c r="S28" s="5"/>
      <c r="T28" s="5"/>
      <c r="U28" s="8"/>
      <c r="V28" s="34">
        <f t="shared" si="0"/>
        <v>0</v>
      </c>
    </row>
    <row r="29" spans="1:22">
      <c r="A29" s="33"/>
      <c r="B29" s="5"/>
      <c r="C29" s="5"/>
      <c r="D29" s="6"/>
      <c r="E29" s="6"/>
      <c r="F29" s="9">
        <f t="shared" si="1"/>
        <v>0</v>
      </c>
      <c r="G29" s="6"/>
      <c r="H29" s="6"/>
      <c r="I29" s="5"/>
      <c r="J29" s="7"/>
      <c r="K29" s="5" t="s">
        <v>59</v>
      </c>
      <c r="L29" s="5"/>
      <c r="M29" s="13"/>
      <c r="N29" s="5"/>
      <c r="O29" s="5"/>
      <c r="P29" s="5"/>
      <c r="Q29" s="13"/>
      <c r="R29" s="5"/>
      <c r="S29" s="5"/>
      <c r="T29" s="5"/>
      <c r="U29" s="8"/>
      <c r="V29" s="34">
        <f t="shared" si="0"/>
        <v>0</v>
      </c>
    </row>
    <row r="30" spans="1:22">
      <c r="A30" s="33"/>
      <c r="B30" s="5"/>
      <c r="C30" s="5"/>
      <c r="D30" s="6"/>
      <c r="E30" s="6"/>
      <c r="F30" s="9">
        <f t="shared" si="1"/>
        <v>0</v>
      </c>
      <c r="G30" s="6"/>
      <c r="H30" s="6"/>
      <c r="I30" s="5"/>
      <c r="J30" s="7"/>
      <c r="K30" s="5" t="s">
        <v>59</v>
      </c>
      <c r="L30" s="5"/>
      <c r="M30" s="13"/>
      <c r="N30" s="5"/>
      <c r="O30" s="5"/>
      <c r="P30" s="5"/>
      <c r="Q30" s="13"/>
      <c r="R30" s="5"/>
      <c r="S30" s="5"/>
      <c r="T30" s="5"/>
      <c r="U30" s="8"/>
      <c r="V30" s="34">
        <f t="shared" si="0"/>
        <v>0</v>
      </c>
    </row>
    <row r="31" spans="1:22">
      <c r="A31" s="33"/>
      <c r="B31" s="5"/>
      <c r="C31" s="5"/>
      <c r="D31" s="6"/>
      <c r="E31" s="6"/>
      <c r="F31" s="9">
        <f t="shared" si="1"/>
        <v>0</v>
      </c>
      <c r="G31" s="6"/>
      <c r="H31" s="6"/>
      <c r="I31" s="5"/>
      <c r="J31" s="7"/>
      <c r="K31" s="5" t="s">
        <v>59</v>
      </c>
      <c r="L31" s="5"/>
      <c r="M31" s="13"/>
      <c r="N31" s="5"/>
      <c r="O31" s="5"/>
      <c r="P31" s="5"/>
      <c r="Q31" s="13"/>
      <c r="R31" s="5"/>
      <c r="S31" s="5"/>
      <c r="T31" s="5"/>
      <c r="U31" s="8"/>
      <c r="V31" s="34">
        <f t="shared" si="0"/>
        <v>0</v>
      </c>
    </row>
    <row r="32" spans="1:22">
      <c r="A32" s="33"/>
      <c r="B32" s="5"/>
      <c r="C32" s="5"/>
      <c r="D32" s="6"/>
      <c r="E32" s="6"/>
      <c r="F32" s="9">
        <f t="shared" si="1"/>
        <v>0</v>
      </c>
      <c r="G32" s="6"/>
      <c r="H32" s="6"/>
      <c r="I32" s="5"/>
      <c r="J32" s="7"/>
      <c r="K32" s="5" t="s">
        <v>59</v>
      </c>
      <c r="L32" s="5"/>
      <c r="M32" s="13"/>
      <c r="N32" s="5"/>
      <c r="O32" s="5"/>
      <c r="P32" s="5"/>
      <c r="Q32" s="13"/>
      <c r="R32" s="5"/>
      <c r="S32" s="5"/>
      <c r="T32" s="5"/>
      <c r="U32" s="8"/>
      <c r="V32" s="34">
        <f t="shared" si="0"/>
        <v>0</v>
      </c>
    </row>
    <row r="33" spans="1:22">
      <c r="A33" s="35" t="s">
        <v>60</v>
      </c>
      <c r="B33" s="36" t="s">
        <v>61</v>
      </c>
      <c r="C33" s="36">
        <v>0</v>
      </c>
      <c r="D33" s="37">
        <v>400</v>
      </c>
      <c r="E33" s="37">
        <v>400</v>
      </c>
      <c r="F33" s="55">
        <f>D33+E33</f>
        <v>800</v>
      </c>
      <c r="G33" s="37">
        <v>90</v>
      </c>
      <c r="H33" s="37">
        <v>5000</v>
      </c>
      <c r="I33" s="36">
        <v>150</v>
      </c>
      <c r="J33" s="38">
        <v>800</v>
      </c>
      <c r="K33" s="36" t="s">
        <v>59</v>
      </c>
      <c r="L33" s="36" t="s">
        <v>62</v>
      </c>
      <c r="M33" s="56">
        <v>0.6</v>
      </c>
      <c r="N33" s="36" t="s">
        <v>63</v>
      </c>
      <c r="O33" s="36" t="s">
        <v>64</v>
      </c>
      <c r="P33" s="36" t="s">
        <v>65</v>
      </c>
      <c r="Q33" s="56">
        <v>0.5</v>
      </c>
      <c r="R33" s="36" t="s">
        <v>63</v>
      </c>
      <c r="S33" s="36" t="s">
        <v>64</v>
      </c>
      <c r="T33" s="36" t="s">
        <v>66</v>
      </c>
      <c r="U33" s="40" t="s">
        <v>67</v>
      </c>
      <c r="V33" s="41">
        <f t="shared" si="0"/>
        <v>0</v>
      </c>
    </row>
    <row r="34" spans="1:22">
      <c r="A34" s="57"/>
      <c r="B34" s="58"/>
      <c r="C34" s="58"/>
      <c r="D34" s="59"/>
      <c r="E34" s="59"/>
      <c r="F34" s="60"/>
      <c r="G34" s="59"/>
      <c r="H34" s="59"/>
      <c r="I34" s="58"/>
      <c r="J34" s="58"/>
      <c r="K34" s="58"/>
      <c r="L34" s="58"/>
      <c r="M34" s="58"/>
      <c r="N34" s="58"/>
      <c r="O34" s="58"/>
      <c r="P34" s="58"/>
      <c r="Q34" s="58"/>
      <c r="R34" s="58"/>
      <c r="S34" s="58"/>
      <c r="T34" s="58"/>
      <c r="U34" s="62" t="s">
        <v>68</v>
      </c>
      <c r="V34" s="61">
        <f>SUBTOTAL(109,Table48[Total
Q×L×M '[m2']])</f>
        <v>0</v>
      </c>
    </row>
    <row r="35" spans="1:22">
      <c r="A35" s="68"/>
      <c r="C35" s="69"/>
      <c r="U35" s="70"/>
      <c r="V35" s="71"/>
    </row>
    <row r="36" spans="1:22">
      <c r="U36" s="70"/>
      <c r="V36" s="71"/>
    </row>
    <row r="37" spans="1:22">
      <c r="U37" s="70"/>
      <c r="V37" s="71"/>
    </row>
    <row r="38" spans="1:22" ht="15">
      <c r="A38" s="64" t="s">
        <v>9</v>
      </c>
      <c r="V38" s="73"/>
    </row>
    <row r="39" spans="1:22" ht="14.25" customHeight="1"/>
    <row r="40" spans="1:22" ht="14.25" customHeight="1">
      <c r="A40" s="63" t="s">
        <v>76</v>
      </c>
      <c r="V40" s="73"/>
    </row>
    <row r="41" spans="1:22" ht="14.25" customHeight="1">
      <c r="V41" s="73"/>
    </row>
    <row r="42" spans="1:22" ht="14.25" customHeight="1">
      <c r="A42" s="63" t="s">
        <v>77</v>
      </c>
      <c r="V42" s="73"/>
    </row>
    <row r="43" spans="1:22" ht="14.25" customHeight="1">
      <c r="A43" s="63" t="s">
        <v>78</v>
      </c>
      <c r="V43" s="73"/>
    </row>
    <row r="44" spans="1:22" ht="14.25" customHeight="1">
      <c r="V44" s="73"/>
    </row>
    <row r="45" spans="1:22" ht="14.25" customHeight="1">
      <c r="B45" s="66" t="s">
        <v>12</v>
      </c>
      <c r="C45" s="63" t="s">
        <v>13</v>
      </c>
      <c r="V45" s="73"/>
    </row>
    <row r="46" spans="1:22" ht="14.25" customHeight="1">
      <c r="B46" s="8" t="s">
        <v>14</v>
      </c>
      <c r="C46" s="74" t="s">
        <v>15</v>
      </c>
      <c r="D46" s="74"/>
      <c r="E46" s="74"/>
      <c r="V46" s="73"/>
    </row>
    <row r="47" spans="1:22" ht="14.25" customHeight="1">
      <c r="B47" s="75" t="s">
        <v>14</v>
      </c>
      <c r="C47" s="76" t="s">
        <v>16</v>
      </c>
      <c r="D47" s="76"/>
      <c r="E47" s="76"/>
      <c r="V47" s="73"/>
    </row>
    <row r="48" spans="1:22" ht="14.25" customHeight="1">
      <c r="B48" s="77" t="s">
        <v>14</v>
      </c>
      <c r="C48" s="78" t="s">
        <v>17</v>
      </c>
      <c r="D48" s="78"/>
      <c r="E48" s="78"/>
      <c r="V48" s="73"/>
    </row>
    <row r="49" spans="1:22" ht="14.25" customHeight="1">
      <c r="B49" s="79" t="s">
        <v>18</v>
      </c>
      <c r="C49" s="80" t="s">
        <v>19</v>
      </c>
      <c r="D49" s="80"/>
      <c r="E49" s="80"/>
      <c r="V49" s="73"/>
    </row>
    <row r="50" spans="1:22" ht="15">
      <c r="V50" s="73"/>
    </row>
    <row r="51" spans="1:22" ht="15">
      <c r="A51" s="64" t="s">
        <v>79</v>
      </c>
      <c r="V51" s="73"/>
    </row>
    <row r="53" spans="1:22" ht="15">
      <c r="B53" s="81" t="s">
        <v>4</v>
      </c>
      <c r="V53" s="73"/>
    </row>
    <row r="54" spans="1:22">
      <c r="B54" s="81" t="s">
        <v>5</v>
      </c>
    </row>
    <row r="55" spans="1:22">
      <c r="B55" s="81" t="s">
        <v>6</v>
      </c>
    </row>
    <row r="57" spans="1:22">
      <c r="B57" s="81" t="s">
        <v>7</v>
      </c>
    </row>
    <row r="58" spans="1:22">
      <c r="B58" s="81" t="s">
        <v>8</v>
      </c>
    </row>
    <row r="59" spans="1:22">
      <c r="B59" s="81"/>
    </row>
    <row r="60" spans="1:22" ht="15">
      <c r="A60" s="82" t="s">
        <v>108</v>
      </c>
      <c r="B60" s="83"/>
      <c r="C60" s="83"/>
      <c r="D60" s="83"/>
      <c r="E60" s="83"/>
    </row>
    <row r="61" spans="1:22">
      <c r="A61" s="83"/>
      <c r="B61" s="83"/>
      <c r="C61" s="83"/>
      <c r="D61" s="83"/>
      <c r="E61" s="83"/>
    </row>
    <row r="62" spans="1:22">
      <c r="A62" s="83" t="s">
        <v>105</v>
      </c>
      <c r="C62" s="83"/>
      <c r="D62" s="83"/>
      <c r="E62" s="83"/>
      <c r="F62" s="83"/>
    </row>
    <row r="64" spans="1:22">
      <c r="B64" s="84" t="s">
        <v>89</v>
      </c>
      <c r="C64" s="84" t="s">
        <v>83</v>
      </c>
      <c r="D64" s="84" t="s">
        <v>84</v>
      </c>
      <c r="E64" s="84" t="s">
        <v>90</v>
      </c>
      <c r="F64" s="84" t="s">
        <v>106</v>
      </c>
    </row>
    <row r="65" spans="2:6">
      <c r="B65" s="85">
        <v>150</v>
      </c>
      <c r="C65" s="85">
        <v>400</v>
      </c>
      <c r="D65" s="85">
        <v>600</v>
      </c>
      <c r="E65" s="9">
        <f>C65+D65</f>
        <v>1000</v>
      </c>
      <c r="F65" s="85">
        <v>1000</v>
      </c>
    </row>
    <row r="66" spans="2:6">
      <c r="B66" s="86" t="s">
        <v>91</v>
      </c>
      <c r="C66" s="86">
        <f>$B$65+150</f>
        <v>300</v>
      </c>
      <c r="D66" s="86">
        <f>$B$65+150</f>
        <v>300</v>
      </c>
      <c r="E66" s="86">
        <f>C66+D66</f>
        <v>600</v>
      </c>
    </row>
    <row r="67" spans="2:6">
      <c r="B67" s="86" t="s">
        <v>92</v>
      </c>
      <c r="C67" s="86">
        <f>E67-C66</f>
        <v>700</v>
      </c>
      <c r="D67" s="86">
        <f>E67-D66</f>
        <v>700</v>
      </c>
      <c r="E67" s="86">
        <f>$F$65-F67</f>
        <v>1000</v>
      </c>
      <c r="F67" s="69">
        <v>0</v>
      </c>
    </row>
    <row r="68" spans="2:6">
      <c r="B68" s="86"/>
      <c r="C68" s="86"/>
      <c r="D68" s="86"/>
      <c r="E68" s="86"/>
    </row>
    <row r="69" spans="2:6">
      <c r="C69" s="87"/>
      <c r="D69" s="87"/>
      <c r="E69" s="87"/>
    </row>
    <row r="70" spans="2:6">
      <c r="C70" s="87">
        <f>C66</f>
        <v>300</v>
      </c>
      <c r="D70" s="87">
        <f>D67</f>
        <v>700</v>
      </c>
      <c r="E70" s="87">
        <f>C70+D70</f>
        <v>1000</v>
      </c>
    </row>
    <row r="71" spans="2:6">
      <c r="C71" s="87">
        <f>C67</f>
        <v>700</v>
      </c>
      <c r="D71" s="87">
        <f>D66</f>
        <v>300</v>
      </c>
      <c r="E71" s="87">
        <f>C71+D71</f>
        <v>1000</v>
      </c>
    </row>
    <row r="72" spans="2:6">
      <c r="C72" s="87"/>
      <c r="D72" s="87"/>
      <c r="E72" s="87"/>
    </row>
  </sheetData>
  <sheetProtection sheet="1" objects="1" scenarios="1" insertRows="0" deleteRows="0"/>
  <dataConsolidate/>
  <mergeCells count="6">
    <mergeCell ref="Q21:T21"/>
    <mergeCell ref="A21:C21"/>
    <mergeCell ref="D21:G21"/>
    <mergeCell ref="H21:J21"/>
    <mergeCell ref="K21:L21"/>
    <mergeCell ref="M21:P21"/>
  </mergeCells>
  <conditionalFormatting sqref="A24:U33">
    <cfRule type="expression" dxfId="249" priority="3">
      <formula>OR(A24="")</formula>
    </cfRule>
  </conditionalFormatting>
  <conditionalFormatting sqref="B65">
    <cfRule type="expression" dxfId="248" priority="30">
      <formula>NOT(OR(B65=50,B65=60,B65=80,B65=100,B65=120,B65=133,B65=150))</formula>
    </cfRule>
  </conditionalFormatting>
  <conditionalFormatting sqref="C24:C33">
    <cfRule type="cellIs" dxfId="247" priority="24" operator="lessThan">
      <formula>0</formula>
    </cfRule>
  </conditionalFormatting>
  <conditionalFormatting sqref="C65">
    <cfRule type="expression" dxfId="246" priority="29">
      <formula>NOT(AND(C65&gt;=B65+150,C65&lt;=F65-B65-150,E65=F65))</formula>
    </cfRule>
  </conditionalFormatting>
  <conditionalFormatting sqref="D24:D33">
    <cfRule type="expression" dxfId="245" priority="32">
      <formula>NOT(AND(D24&gt;=I24+150,D24&lt;=J24-I24-150,I24&gt;0,J24&gt;0))</formula>
    </cfRule>
  </conditionalFormatting>
  <conditionalFormatting sqref="D65">
    <cfRule type="expression" dxfId="244" priority="28">
      <formula>NOT(AND(D65&gt;=B65+150,D65&lt;=F65-B65-150,E65=F65))</formula>
    </cfRule>
  </conditionalFormatting>
  <conditionalFormatting sqref="E24:E33">
    <cfRule type="expression" dxfId="243" priority="31">
      <formula>NOT(AND(E24&gt;=I24+150,E24&lt;=J24-I24-150,I24&gt;0,J24&gt;0))</formula>
    </cfRule>
  </conditionalFormatting>
  <conditionalFormatting sqref="E65">
    <cfRule type="expression" dxfId="242" priority="27">
      <formula>NOT(AND(E65&gt;=2*(B65+150),E65=F65))</formula>
    </cfRule>
  </conditionalFormatting>
  <conditionalFormatting sqref="F24:F33">
    <cfRule type="expression" dxfId="241" priority="25">
      <formula>NOT(F24=J24)</formula>
    </cfRule>
  </conditionalFormatting>
  <conditionalFormatting sqref="F65">
    <cfRule type="cellIs" dxfId="240" priority="26" operator="notBetween">
      <formula>600</formula>
      <formula>1100</formula>
    </cfRule>
  </conditionalFormatting>
  <conditionalFormatting sqref="G24:G33">
    <cfRule type="cellIs" dxfId="239" priority="23" operator="notBetween">
      <formula>80</formula>
      <formula>175</formula>
    </cfRule>
  </conditionalFormatting>
  <conditionalFormatting sqref="H24:H33">
    <cfRule type="cellIs" dxfId="238" priority="21" operator="lessThan">
      <formula>2000</formula>
    </cfRule>
    <cfRule type="cellIs" dxfId="237" priority="22" operator="notBetween">
      <formula>2000</formula>
      <formula>8000</formula>
    </cfRule>
  </conditionalFormatting>
  <conditionalFormatting sqref="I24:I33">
    <cfRule type="expression" dxfId="236" priority="16">
      <formula>NOT(OR(I24=50,I24=60,I24=80,I24=100,I24=120,I24=133,I24=150,I24=172,I24=200,I24=220,I24=240,I24=250))</formula>
    </cfRule>
    <cfRule type="expression" dxfId="235" priority="2">
      <formula>AND(OR(D24&gt;0,E24&gt;0),I24=0)</formula>
    </cfRule>
    <cfRule type="expression" dxfId="234" priority="7">
      <formula>AND(OR(D24&gt;0,E24&gt;0),I24=0)</formula>
    </cfRule>
    <cfRule type="expression" dxfId="233" priority="14">
      <formula>OR(AND(L24="Power T",OR(I24=220)))</formula>
    </cfRule>
    <cfRule type="expression" dxfId="232" priority="15">
      <formula>OR(AND(L24="Power T",OR(I24=50)),AND(L24="Power S",OR(I24=220,I24=250)),AND(L24="Perform R",OR(I24=50,I24=220,I24=250)),AND(L24="Perform C",OR(I24=220,I24=250)))</formula>
    </cfRule>
  </conditionalFormatting>
  <conditionalFormatting sqref="J24:J33">
    <cfRule type="expression" dxfId="231" priority="1">
      <formula>AND(OR(D24&gt;0,E24&gt;0),ISBLANK(J24))</formula>
    </cfRule>
    <cfRule type="expression" dxfId="230" priority="8">
      <formula>AND(OR(D24&gt;0,E24&gt;0),J24=0)</formula>
    </cfRule>
    <cfRule type="cellIs" dxfId="229" priority="35" operator="notBetween">
      <formula>600</formula>
      <formula>1100</formula>
    </cfRule>
  </conditionalFormatting>
  <conditionalFormatting sqref="K24:K33">
    <cfRule type="expression" dxfId="228" priority="13">
      <formula>NOT(OR(K24="FTV HL",K24=""))</formula>
    </cfRule>
  </conditionalFormatting>
  <conditionalFormatting sqref="L24:L33">
    <cfRule type="expression" dxfId="227" priority="12">
      <formula>NOT(OR(L24="Power T",L24="Power S",L24="Perform R",L24="Perform C"))</formula>
    </cfRule>
    <cfRule type="expression" dxfId="226" priority="11">
      <formula>OR(AND(L24="Power T",OR(I24=50)),AND(L24="Power S",OR(I24=220,I24=250)),AND(L24="Perform R",OR(I24=50,I24=220,I24=250)),AND(L24="Perform C",OR(I24=220,I24=250)))</formula>
    </cfRule>
    <cfRule type="expression" dxfId="225" priority="10">
      <formula>OR(AND(L24="Power T",OR(I24=220)))</formula>
    </cfRule>
  </conditionalFormatting>
  <conditionalFormatting sqref="M24:M33">
    <cfRule type="expression" dxfId="224" priority="9">
      <formula>OR(AND(N24="HPS 200",NOT(M24=0.55)),AND(NOT(N24="HPS 200"),M24=0.55))</formula>
    </cfRule>
    <cfRule type="expression" dxfId="223" priority="4">
      <formula>AND(P24="G",NOT(OR(M24=0.7,M24=0.75,M24=0.8)))</formula>
    </cfRule>
    <cfRule type="expression" dxfId="222" priority="19">
      <formula>NOT(OR(M24=0.55,M24=0.6,M24=0.63,M24=0.65,M24=0.675,M24=0.7,M24=0.75,M24=0.8))</formula>
    </cfRule>
  </conditionalFormatting>
  <conditionalFormatting sqref="N24:N33">
    <cfRule type="expression" dxfId="221" priority="6">
      <formula>OR(AND(N24="HPS 200",NOT(M24=0.55)),AND(NOT(N24="HPS 200"),M24=0.55))</formula>
    </cfRule>
    <cfRule type="expression" dxfId="220" priority="20">
      <formula>NOT(OR(N24="SP 25",N24="SP 25",N24="PVDF 25",N24="PVDF 35",N24="PUR 50",N24="PVCF 150",N24="HPS 200",N24="PRISMA",N24="PRISMA ELEMENTS",N24="Inox 304",N24="Inox 316L",N24="Inox 316"))</formula>
    </cfRule>
  </conditionalFormatting>
  <conditionalFormatting sqref="P24:P33">
    <cfRule type="expression" dxfId="219" priority="5">
      <formula>AND(P24="G",NOT(OR(M24=0.7,M24=0.75,M24=0.8)))</formula>
    </cfRule>
    <cfRule type="expression" dxfId="218" priority="34">
      <formula>NOT(OR(P24="S",P24="V",P24="V2",P24="G",P24="M",P24="M3",P24="M8"))</formula>
    </cfRule>
  </conditionalFormatting>
  <conditionalFormatting sqref="Q24:Q33">
    <cfRule type="expression" dxfId="217" priority="17">
      <formula>NOT(OR(Q24=0.45,Q24=0.5,Q24=0.55,Q24=0.6,Q24=0.63,Q24=0.65,Q24=0.675,Q24=0.7,Q24=0.75,Q24=0.8))</formula>
    </cfRule>
  </conditionalFormatting>
  <conditionalFormatting sqref="R24:R33">
    <cfRule type="expression" dxfId="216" priority="18">
      <formula>NOT(OR(R24="SP 25",R24="SP 25",R24="PVDF 25",R24="PVDF 35",R24="PUR 50",R24="PVCF 150",R24="HPS 200",R24="PRISMA",R24="PRISMA ELEMENTS",R24="Inox 304",R24="Inox 316L",R24="Inox 316"))</formula>
    </cfRule>
  </conditionalFormatting>
  <conditionalFormatting sqref="T24:T33">
    <cfRule type="expression" dxfId="215" priority="33">
      <formula>NOT(OR(T24="S",T24="V",T24="V2",T24="G",T24="M2"))</formula>
    </cfRule>
  </conditionalFormatting>
  <dataValidations count="17">
    <dataValidation type="list" allowBlank="1" sqref="M24:M33" xr:uid="{63C3DA5E-026A-4ACE-8C98-DF1B2BCD4A12}">
      <formula1>"0,55,0,60,0,63,0,65,0,675,0,70,0,75,0,80"</formula1>
    </dataValidation>
    <dataValidation type="custom" allowBlank="1" sqref="F33" xr:uid="{89FAF88E-18B5-4E2F-A676-A9F6D2E66DB0}">
      <formula1>AND(F33&gt;=2*(I33+150),F33&lt;=J33-60)</formula1>
    </dataValidation>
    <dataValidation type="list" allowBlank="1" sqref="K24:K32" xr:uid="{602869B5-18AD-452C-8544-F0220FF2C97C}">
      <formula1>"FTV HL"</formula1>
    </dataValidation>
    <dataValidation type="list" allowBlank="1" sqref="I33" xr:uid="{0B63F3B1-AAE3-4C82-A743-5D957045FA4F}">
      <formula1>"50,60,80,100,120,133,150,172,200,220,240,250"</formula1>
    </dataValidation>
    <dataValidation type="list" allowBlank="1" sqref="Q24:Q33" xr:uid="{F12D1343-8A19-4D6C-9C6E-6F7189416CEE}">
      <formula1>"0,45,0,50,0,55,0,60,0,63,0,65,0,675,0,70,0,75,0,80"</formula1>
    </dataValidation>
    <dataValidation type="list" allowBlank="1" sqref="N24:N33 R24:R33" xr:uid="{43FE68C2-51DD-457E-ACB4-80E7614ECF5E}">
      <formula1>"SP 25,SP 25,PVDF 25,PVDF 35,PUR 50,PVCF 150,HPS 200,PRISMA,PRISMA ELEMENTS,Inox 304,Inox 316L,Inox 316"</formula1>
    </dataValidation>
    <dataValidation type="whole" errorStyle="information" allowBlank="1" errorTitle="wrong" sqref="G33" xr:uid="{C37ACF25-2566-4C77-A005-A4A4F510FA1D}">
      <formula1>80</formula1>
      <formula2>175</formula2>
    </dataValidation>
    <dataValidation type="whole" errorStyle="information" allowBlank="1" errorTitle="Wrong length" error="Insert length (whole number)_x000a_2000 to 8000 mm" sqref="H33" xr:uid="{63E60618-C759-4701-A1C2-506D871CC067}">
      <formula1>2000</formula1>
      <formula2>8000</formula2>
    </dataValidation>
    <dataValidation type="whole" allowBlank="1" showInputMessage="1" showErrorMessage="1" sqref="F65" xr:uid="{B78C0708-A210-4BCC-97E7-3F6B7711AD81}">
      <formula1>600</formula1>
      <formula2>1100</formula2>
    </dataValidation>
    <dataValidation type="list" allowBlank="1" sqref="T24:T33" xr:uid="{0AD9231F-7924-46CE-800D-3D09282A7C72}">
      <formula1>"S,V,V2,G,M2"</formula1>
    </dataValidation>
    <dataValidation type="list" allowBlank="1" sqref="P24:P33" xr:uid="{6D0F1730-E242-423C-8EAE-1A12F0B8047C}">
      <formula1>"S,V,V2,G,M,M3,M8"</formula1>
    </dataValidation>
    <dataValidation type="list" allowBlank="1" sqref="L24:L33" xr:uid="{BD44D173-907C-46AD-B856-FB18A15C812E}">
      <formula1>"Power T,Power S,Perform R,Perform C"</formula1>
    </dataValidation>
    <dataValidation type="whole" errorStyle="information" allowBlank="1" errorTitle="Wrong module" error="Insert module M [mm] (whole number):_x000a_600 mm to 1200 mm_x000a_1000 mm standard module_x000a_1200 mm standard module" sqref="J33" xr:uid="{BBC773AE-B599-4C30-A830-12849CD367EF}">
      <formula1>600</formula1>
      <formula2>1100</formula2>
    </dataValidation>
    <dataValidation type="list" allowBlank="1" sqref="B65" xr:uid="{30ED671C-8561-49C7-97A5-4A9CA8F92D4E}">
      <formula1>"50,60,80,100,120,133,150"</formula1>
    </dataValidation>
    <dataValidation type="custom" errorStyle="information" allowBlank="1" errorTitle="wrong" sqref="D33" xr:uid="{FA2E2AE4-5B93-4647-9C6E-819F0CCAF9EE}">
      <formula1>AND(D33&gt;=I33+150,D33&lt;=J33-60-I33-150)</formula1>
    </dataValidation>
    <dataValidation type="custom" errorStyle="information" allowBlank="1" errorTitle="wrong" sqref="E33" xr:uid="{04A32BAF-0251-4667-B901-9C915501BCA8}">
      <formula1>AND(E33&gt;=I33+150,E33&lt;=J33-60-I33-150)</formula1>
    </dataValidation>
    <dataValidation type="whole" operator="greaterThanOrEqual" allowBlank="1" sqref="C24:C33" xr:uid="{4B48B5E7-AB66-428C-82F7-F072757920F6}">
      <formula1>0</formula1>
    </dataValidation>
  </dataValidations>
  <pageMargins left="0.39370078740157483" right="0.39370078740157483" top="0.39370078740157483" bottom="0.39370078740157483" header="0.31496062992125984" footer="0.31496062992125984"/>
  <pageSetup paperSize="9" scale="47" pageOrder="overThenDown" orientation="landscape" r:id="rId1"/>
  <drawing r:id="rId2"/>
  <legacyDrawing r:id="rId3"/>
  <tableParts count="1">
    <tablePart r:id="rId4"/>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C7A66A-1F05-4EDE-BF92-480CB2A13714}">
  <sheetPr codeName="Sheet6"/>
  <dimension ref="A1:V73"/>
  <sheetViews>
    <sheetView showGridLines="0" zoomScaleNormal="100" zoomScaleSheetLayoutView="70" workbookViewId="0">
      <selection activeCell="A5" sqref="A5"/>
    </sheetView>
  </sheetViews>
  <sheetFormatPr defaultRowHeight="14.25"/>
  <cols>
    <col min="1" max="1" width="17.625" style="63" customWidth="1"/>
    <col min="2" max="2" width="14.625" style="63" customWidth="1"/>
    <col min="3" max="10" width="10.625" style="63" customWidth="1"/>
    <col min="11" max="11" width="12" style="63" customWidth="1"/>
    <col min="12" max="12" width="11.375" style="63" customWidth="1"/>
    <col min="13" max="13" width="10.625" style="63" customWidth="1"/>
    <col min="14" max="15" width="12.625" style="63" customWidth="1"/>
    <col min="16" max="17" width="10.625" style="63" customWidth="1"/>
    <col min="18" max="19" width="12.625" style="63" customWidth="1"/>
    <col min="20" max="20" width="10.625" style="63" customWidth="1"/>
    <col min="21" max="21" width="24.625" style="63" customWidth="1"/>
    <col min="22" max="22" width="10.625" style="63" customWidth="1"/>
    <col min="23" max="16384" width="9" style="63"/>
  </cols>
  <sheetData>
    <row r="1" spans="1:17" s="48" customFormat="1" ht="15.75">
      <c r="B1" s="49"/>
      <c r="C1" s="50" t="s">
        <v>25</v>
      </c>
    </row>
    <row r="2" spans="1:17" s="48" customFormat="1" ht="26.25">
      <c r="C2" s="52" t="s">
        <v>109</v>
      </c>
    </row>
    <row r="3" spans="1:17" s="48" customFormat="1" ht="15.75">
      <c r="C3" s="53" t="s">
        <v>1</v>
      </c>
      <c r="D3" s="54" t="str" cm="1">
        <f t="array" ref="D3">LOOKUP(2,1/(Updates!A:A&lt;&gt;""),Updates!A:A)</f>
        <v>1.1</v>
      </c>
      <c r="E3" s="30" t="s">
        <v>2</v>
      </c>
      <c r="J3" s="51"/>
    </row>
    <row r="4" spans="1:17" s="48" customFormat="1"/>
    <row r="5" spans="1:17" ht="15">
      <c r="A5" s="89" t="s">
        <v>27</v>
      </c>
      <c r="B5" s="31" t="str">
        <f>IF('FTV HL Panel'!B5=0,"",'FTV HL Panel'!B5)</f>
        <v/>
      </c>
      <c r="C5" s="32"/>
    </row>
    <row r="6" spans="1:17" ht="15">
      <c r="A6" s="89" t="s">
        <v>28</v>
      </c>
      <c r="B6" s="31" t="str">
        <f>IF('FTV HL Panel'!B6=0,"",'FTV HL Panel'!B6)</f>
        <v/>
      </c>
      <c r="C6" s="32"/>
    </row>
    <row r="7" spans="1:17" ht="15">
      <c r="A7" s="89" t="s">
        <v>29</v>
      </c>
      <c r="B7" s="31" t="str">
        <f>IF('FTV HL Panel'!B7=0,"",'FTV HL Panel'!B7)</f>
        <v/>
      </c>
      <c r="C7" s="32"/>
    </row>
    <row r="8" spans="1:17" ht="15">
      <c r="A8" s="89" t="s">
        <v>30</v>
      </c>
      <c r="B8" s="31" t="str">
        <f>IF('FTV HL Panel'!B8=0,"",'FTV HL Panel'!B8)</f>
        <v/>
      </c>
      <c r="C8" s="32"/>
    </row>
    <row r="9" spans="1:17" ht="15">
      <c r="A9" s="89" t="s">
        <v>31</v>
      </c>
      <c r="B9" s="31" t="str">
        <f>IF('FTV HL Panel'!B9=0,"",'FTV HL Panel'!B9)</f>
        <v/>
      </c>
      <c r="C9" s="32"/>
    </row>
    <row r="12" spans="1:17" ht="15">
      <c r="A12" s="89" t="s">
        <v>32</v>
      </c>
      <c r="B12" s="31" t="str">
        <f>IF('FTV HL Panel'!B12=0,"",'FTV HL Panel'!B12)</f>
        <v/>
      </c>
      <c r="C12" s="90"/>
    </row>
    <row r="13" spans="1:17" ht="15">
      <c r="A13" s="89" t="s">
        <v>33</v>
      </c>
      <c r="B13" s="31" t="str">
        <f>IF('FTV HL Panel'!B13=0,"",'FTV HL Panel'!B13)</f>
        <v/>
      </c>
      <c r="C13" s="90"/>
      <c r="M13" s="68"/>
      <c r="Q13" s="68"/>
    </row>
    <row r="14" spans="1:17" ht="15">
      <c r="A14" s="89" t="s">
        <v>34</v>
      </c>
      <c r="B14" s="31" t="str">
        <f>IF('FTV HL Panel'!B14=0,"",'FTV HL Panel'!B14)</f>
        <v/>
      </c>
      <c r="C14" s="90"/>
    </row>
    <row r="17" spans="1:22" ht="15">
      <c r="A17" s="89" t="s">
        <v>35</v>
      </c>
      <c r="B17" s="31" t="str">
        <f>IF('FTV HL Panel'!B17=0,"",'FTV HL Panel'!B17)</f>
        <v/>
      </c>
      <c r="C17" s="90"/>
    </row>
    <row r="21" spans="1:22" s="48" customFormat="1" ht="15.75" customHeight="1">
      <c r="A21" s="103" t="s">
        <v>36</v>
      </c>
      <c r="B21" s="103"/>
      <c r="C21" s="103"/>
      <c r="D21" s="103" t="s">
        <v>82</v>
      </c>
      <c r="E21" s="103"/>
      <c r="F21" s="103"/>
      <c r="G21" s="103"/>
      <c r="H21" s="103" t="s">
        <v>37</v>
      </c>
      <c r="I21" s="103"/>
      <c r="J21" s="103"/>
      <c r="K21" s="103" t="s">
        <v>38</v>
      </c>
      <c r="L21" s="103"/>
      <c r="M21" s="104" t="s">
        <v>39</v>
      </c>
      <c r="N21" s="105"/>
      <c r="O21" s="105"/>
      <c r="P21" s="106"/>
      <c r="Q21" s="104" t="s">
        <v>40</v>
      </c>
      <c r="R21" s="105"/>
      <c r="S21" s="105"/>
      <c r="T21" s="106"/>
      <c r="U21" s="47" t="s">
        <v>41</v>
      </c>
      <c r="V21" s="47" t="s">
        <v>42</v>
      </c>
    </row>
    <row r="22" spans="1:22" ht="3" customHeight="1">
      <c r="A22" s="19"/>
      <c r="B22" s="19"/>
      <c r="C22" s="19"/>
      <c r="D22" s="19"/>
      <c r="E22" s="19"/>
      <c r="F22" s="19"/>
      <c r="G22" s="19"/>
      <c r="H22" s="19"/>
      <c r="I22" s="19"/>
      <c r="J22" s="19"/>
      <c r="K22" s="19"/>
      <c r="L22" s="19"/>
      <c r="M22" s="19"/>
      <c r="N22" s="19"/>
      <c r="O22" s="19"/>
      <c r="P22" s="19"/>
      <c r="Q22" s="19"/>
      <c r="R22" s="19"/>
      <c r="S22" s="19"/>
      <c r="T22" s="19"/>
      <c r="U22" s="19"/>
      <c r="V22" s="19"/>
    </row>
    <row r="23" spans="1:22" s="48" customFormat="1" ht="45">
      <c r="A23" s="91" t="s">
        <v>43</v>
      </c>
      <c r="B23" s="92" t="s">
        <v>44</v>
      </c>
      <c r="C23" s="92" t="s">
        <v>45</v>
      </c>
      <c r="D23" s="92" t="s">
        <v>83</v>
      </c>
      <c r="E23" s="92" t="s">
        <v>84</v>
      </c>
      <c r="F23" s="92" t="s">
        <v>103</v>
      </c>
      <c r="G23" s="92" t="s">
        <v>85</v>
      </c>
      <c r="H23" s="92" t="s">
        <v>46</v>
      </c>
      <c r="I23" s="92" t="s">
        <v>47</v>
      </c>
      <c r="J23" s="92" t="s">
        <v>48</v>
      </c>
      <c r="K23" s="92" t="s">
        <v>38</v>
      </c>
      <c r="L23" s="92" t="s">
        <v>49</v>
      </c>
      <c r="M23" s="92" t="s">
        <v>50</v>
      </c>
      <c r="N23" s="92" t="s">
        <v>51</v>
      </c>
      <c r="O23" s="92" t="s">
        <v>52</v>
      </c>
      <c r="P23" s="92" t="s">
        <v>53</v>
      </c>
      <c r="Q23" s="92" t="s">
        <v>54</v>
      </c>
      <c r="R23" s="92" t="s">
        <v>55</v>
      </c>
      <c r="S23" s="92" t="s">
        <v>56</v>
      </c>
      <c r="T23" s="92" t="s">
        <v>57</v>
      </c>
      <c r="U23" s="92" t="s">
        <v>41</v>
      </c>
      <c r="V23" s="93" t="s">
        <v>58</v>
      </c>
    </row>
    <row r="24" spans="1:22">
      <c r="A24" s="33"/>
      <c r="B24" s="5"/>
      <c r="C24" s="5"/>
      <c r="D24" s="6"/>
      <c r="E24" s="6"/>
      <c r="F24" s="9">
        <f>D24+E24</f>
        <v>0</v>
      </c>
      <c r="G24" s="6"/>
      <c r="H24" s="6"/>
      <c r="I24" s="5"/>
      <c r="J24" s="7"/>
      <c r="K24" s="5" t="s">
        <v>59</v>
      </c>
      <c r="L24" s="5"/>
      <c r="M24" s="13"/>
      <c r="N24" s="5"/>
      <c r="O24" s="5"/>
      <c r="P24" s="5"/>
      <c r="Q24" s="13"/>
      <c r="R24" s="5"/>
      <c r="S24" s="5"/>
      <c r="T24" s="5"/>
      <c r="U24" s="8"/>
      <c r="V24" s="34">
        <f>C24*H24/1000*J24/1000</f>
        <v>0</v>
      </c>
    </row>
    <row r="25" spans="1:22">
      <c r="A25" s="33"/>
      <c r="B25" s="5"/>
      <c r="C25" s="5"/>
      <c r="D25" s="6"/>
      <c r="E25" s="6"/>
      <c r="F25" s="9">
        <f t="shared" ref="F25:F32" si="0">D25+E25</f>
        <v>0</v>
      </c>
      <c r="G25" s="6"/>
      <c r="H25" s="6"/>
      <c r="I25" s="5"/>
      <c r="J25" s="7"/>
      <c r="K25" s="5" t="s">
        <v>59</v>
      </c>
      <c r="L25" s="5"/>
      <c r="M25" s="14"/>
      <c r="N25" s="5"/>
      <c r="O25" s="5"/>
      <c r="P25" s="5"/>
      <c r="Q25" s="14"/>
      <c r="R25" s="5"/>
      <c r="S25" s="5"/>
      <c r="T25" s="5"/>
      <c r="U25" s="8"/>
      <c r="V25" s="34">
        <f>C25*H25/1000*J25/1000</f>
        <v>0</v>
      </c>
    </row>
    <row r="26" spans="1:22">
      <c r="A26" s="33"/>
      <c r="B26" s="5"/>
      <c r="C26" s="5"/>
      <c r="D26" s="6"/>
      <c r="E26" s="6"/>
      <c r="F26" s="9">
        <f t="shared" si="0"/>
        <v>0</v>
      </c>
      <c r="G26" s="6"/>
      <c r="H26" s="6"/>
      <c r="I26" s="5"/>
      <c r="J26" s="7"/>
      <c r="K26" s="5" t="s">
        <v>59</v>
      </c>
      <c r="L26" s="5"/>
      <c r="M26" s="14"/>
      <c r="N26" s="5"/>
      <c r="O26" s="5"/>
      <c r="P26" s="5"/>
      <c r="Q26" s="14"/>
      <c r="R26" s="5"/>
      <c r="S26" s="5"/>
      <c r="T26" s="5"/>
      <c r="U26" s="8"/>
      <c r="V26" s="34">
        <f>C26*H26/1000*J26/1000</f>
        <v>0</v>
      </c>
    </row>
    <row r="27" spans="1:22">
      <c r="A27" s="33"/>
      <c r="B27" s="5"/>
      <c r="C27" s="5"/>
      <c r="D27" s="6"/>
      <c r="E27" s="6"/>
      <c r="F27" s="9">
        <f t="shared" si="0"/>
        <v>0</v>
      </c>
      <c r="G27" s="6"/>
      <c r="H27" s="6"/>
      <c r="I27" s="5"/>
      <c r="J27" s="7"/>
      <c r="K27" s="5" t="s">
        <v>59</v>
      </c>
      <c r="L27" s="5"/>
      <c r="M27" s="14"/>
      <c r="N27" s="5"/>
      <c r="O27" s="5"/>
      <c r="P27" s="5"/>
      <c r="Q27" s="14"/>
      <c r="R27" s="5"/>
      <c r="S27" s="5"/>
      <c r="T27" s="5"/>
      <c r="U27" s="8"/>
      <c r="V27" s="34">
        <f>C27*H27/1000*J27/1000</f>
        <v>0</v>
      </c>
    </row>
    <row r="28" spans="1:22">
      <c r="A28" s="33"/>
      <c r="B28" s="5"/>
      <c r="C28" s="5"/>
      <c r="D28" s="6"/>
      <c r="E28" s="6"/>
      <c r="F28" s="9">
        <f t="shared" si="0"/>
        <v>0</v>
      </c>
      <c r="G28" s="6"/>
      <c r="H28" s="6"/>
      <c r="I28" s="5"/>
      <c r="J28" s="7"/>
      <c r="K28" s="5" t="s">
        <v>59</v>
      </c>
      <c r="L28" s="5"/>
      <c r="M28" s="13"/>
      <c r="N28" s="5"/>
      <c r="O28" s="5"/>
      <c r="P28" s="5"/>
      <c r="Q28" s="13"/>
      <c r="R28" s="5"/>
      <c r="S28" s="5"/>
      <c r="T28" s="5"/>
      <c r="U28" s="8"/>
      <c r="V28" s="34">
        <f t="shared" ref="V28:V32" si="1">C28*H28/1000*J28/1000</f>
        <v>0</v>
      </c>
    </row>
    <row r="29" spans="1:22">
      <c r="A29" s="33"/>
      <c r="B29" s="5"/>
      <c r="C29" s="5"/>
      <c r="D29" s="6"/>
      <c r="E29" s="6"/>
      <c r="F29" s="9">
        <f t="shared" si="0"/>
        <v>0</v>
      </c>
      <c r="G29" s="6"/>
      <c r="H29" s="6"/>
      <c r="I29" s="5"/>
      <c r="J29" s="7"/>
      <c r="K29" s="5" t="s">
        <v>59</v>
      </c>
      <c r="L29" s="5"/>
      <c r="M29" s="13"/>
      <c r="N29" s="5"/>
      <c r="O29" s="5"/>
      <c r="P29" s="5"/>
      <c r="Q29" s="13"/>
      <c r="R29" s="5"/>
      <c r="S29" s="5"/>
      <c r="T29" s="5"/>
      <c r="U29" s="8"/>
      <c r="V29" s="34">
        <f t="shared" si="1"/>
        <v>0</v>
      </c>
    </row>
    <row r="30" spans="1:22">
      <c r="A30" s="33"/>
      <c r="B30" s="5"/>
      <c r="C30" s="5"/>
      <c r="D30" s="6"/>
      <c r="E30" s="6"/>
      <c r="F30" s="9">
        <f t="shared" si="0"/>
        <v>0</v>
      </c>
      <c r="G30" s="6"/>
      <c r="H30" s="6"/>
      <c r="I30" s="5"/>
      <c r="J30" s="7"/>
      <c r="K30" s="5" t="s">
        <v>59</v>
      </c>
      <c r="L30" s="5"/>
      <c r="M30" s="13"/>
      <c r="N30" s="5"/>
      <c r="O30" s="5"/>
      <c r="P30" s="5"/>
      <c r="Q30" s="13"/>
      <c r="R30" s="5"/>
      <c r="S30" s="5"/>
      <c r="T30" s="5"/>
      <c r="U30" s="8"/>
      <c r="V30" s="34">
        <f t="shared" si="1"/>
        <v>0</v>
      </c>
    </row>
    <row r="31" spans="1:22">
      <c r="A31" s="33"/>
      <c r="B31" s="5"/>
      <c r="C31" s="5"/>
      <c r="D31" s="6"/>
      <c r="E31" s="6"/>
      <c r="F31" s="9">
        <f t="shared" si="0"/>
        <v>0</v>
      </c>
      <c r="G31" s="6"/>
      <c r="H31" s="6"/>
      <c r="I31" s="5"/>
      <c r="J31" s="7"/>
      <c r="K31" s="5" t="s">
        <v>59</v>
      </c>
      <c r="L31" s="5"/>
      <c r="M31" s="13"/>
      <c r="N31" s="5"/>
      <c r="O31" s="5"/>
      <c r="P31" s="5"/>
      <c r="Q31" s="13"/>
      <c r="R31" s="5"/>
      <c r="S31" s="5"/>
      <c r="T31" s="5"/>
      <c r="U31" s="8"/>
      <c r="V31" s="34">
        <f t="shared" si="1"/>
        <v>0</v>
      </c>
    </row>
    <row r="32" spans="1:22">
      <c r="A32" s="33"/>
      <c r="B32" s="5"/>
      <c r="C32" s="5"/>
      <c r="D32" s="6"/>
      <c r="E32" s="6"/>
      <c r="F32" s="9">
        <f t="shared" si="0"/>
        <v>0</v>
      </c>
      <c r="G32" s="6"/>
      <c r="H32" s="6"/>
      <c r="I32" s="5"/>
      <c r="J32" s="7"/>
      <c r="K32" s="5" t="s">
        <v>59</v>
      </c>
      <c r="L32" s="5"/>
      <c r="M32" s="13"/>
      <c r="N32" s="5"/>
      <c r="O32" s="5"/>
      <c r="P32" s="5"/>
      <c r="Q32" s="13"/>
      <c r="R32" s="5"/>
      <c r="S32" s="5"/>
      <c r="T32" s="5"/>
      <c r="U32" s="8"/>
      <c r="V32" s="34">
        <f t="shared" si="1"/>
        <v>0</v>
      </c>
    </row>
    <row r="33" spans="1:22">
      <c r="A33" s="35" t="s">
        <v>60</v>
      </c>
      <c r="B33" s="36" t="s">
        <v>61</v>
      </c>
      <c r="C33" s="36">
        <v>0</v>
      </c>
      <c r="D33" s="37">
        <v>400</v>
      </c>
      <c r="E33" s="37">
        <v>400</v>
      </c>
      <c r="F33" s="55">
        <f>D33+E33</f>
        <v>800</v>
      </c>
      <c r="G33" s="37">
        <v>90</v>
      </c>
      <c r="H33" s="37">
        <v>5000</v>
      </c>
      <c r="I33" s="36">
        <v>150</v>
      </c>
      <c r="J33" s="38">
        <v>1000</v>
      </c>
      <c r="K33" s="36" t="s">
        <v>59</v>
      </c>
      <c r="L33" s="36" t="s">
        <v>62</v>
      </c>
      <c r="M33" s="56">
        <v>0.6</v>
      </c>
      <c r="N33" s="36" t="s">
        <v>63</v>
      </c>
      <c r="O33" s="36" t="s">
        <v>64</v>
      </c>
      <c r="P33" s="36" t="s">
        <v>65</v>
      </c>
      <c r="Q33" s="56">
        <v>0.5</v>
      </c>
      <c r="R33" s="36" t="s">
        <v>63</v>
      </c>
      <c r="S33" s="36" t="s">
        <v>64</v>
      </c>
      <c r="T33" s="36" t="s">
        <v>66</v>
      </c>
      <c r="U33" s="40" t="s">
        <v>67</v>
      </c>
      <c r="V33" s="41">
        <f>C33*H33/1000*J33/1000</f>
        <v>0</v>
      </c>
    </row>
    <row r="34" spans="1:22">
      <c r="A34" s="57"/>
      <c r="B34" s="58"/>
      <c r="C34" s="58"/>
      <c r="D34" s="59"/>
      <c r="E34" s="59"/>
      <c r="F34" s="60"/>
      <c r="G34" s="59"/>
      <c r="H34" s="59"/>
      <c r="I34" s="58"/>
      <c r="J34" s="58"/>
      <c r="K34" s="58"/>
      <c r="L34" s="58"/>
      <c r="M34" s="58"/>
      <c r="N34" s="58"/>
      <c r="O34" s="58"/>
      <c r="P34" s="58"/>
      <c r="Q34" s="58"/>
      <c r="R34" s="58"/>
      <c r="S34" s="58"/>
      <c r="T34" s="58"/>
      <c r="U34" s="62" t="s">
        <v>68</v>
      </c>
      <c r="V34" s="61">
        <f>SUBTOTAL(109,Table5[Total
Q×L×M '[m2']])</f>
        <v>0</v>
      </c>
    </row>
    <row r="35" spans="1:22">
      <c r="A35" s="68"/>
      <c r="C35" s="69"/>
      <c r="U35" s="70"/>
      <c r="V35" s="71"/>
    </row>
    <row r="36" spans="1:22">
      <c r="U36" s="70"/>
      <c r="V36" s="71"/>
    </row>
    <row r="37" spans="1:22">
      <c r="U37" s="70"/>
      <c r="V37" s="71"/>
    </row>
    <row r="38" spans="1:22" ht="15">
      <c r="A38" s="64" t="s">
        <v>9</v>
      </c>
      <c r="V38" s="73"/>
    </row>
    <row r="39" spans="1:22" ht="14.25" customHeight="1"/>
    <row r="40" spans="1:22" ht="14.25" customHeight="1">
      <c r="A40" s="63" t="s">
        <v>76</v>
      </c>
      <c r="V40" s="73"/>
    </row>
    <row r="41" spans="1:22" ht="14.25" customHeight="1">
      <c r="V41" s="73"/>
    </row>
    <row r="42" spans="1:22" ht="14.25" customHeight="1">
      <c r="A42" s="63" t="s">
        <v>77</v>
      </c>
      <c r="V42" s="73"/>
    </row>
    <row r="43" spans="1:22" ht="14.25" customHeight="1">
      <c r="A43" s="63" t="s">
        <v>78</v>
      </c>
      <c r="V43" s="73"/>
    </row>
    <row r="44" spans="1:22" ht="14.25" customHeight="1">
      <c r="V44" s="73"/>
    </row>
    <row r="45" spans="1:22" ht="14.25" customHeight="1">
      <c r="B45" s="66" t="s">
        <v>12</v>
      </c>
      <c r="C45" s="63" t="s">
        <v>13</v>
      </c>
      <c r="V45" s="73"/>
    </row>
    <row r="46" spans="1:22" ht="14.25" customHeight="1">
      <c r="B46" s="8" t="s">
        <v>14</v>
      </c>
      <c r="C46" s="74" t="s">
        <v>15</v>
      </c>
      <c r="D46" s="74"/>
      <c r="E46" s="74"/>
      <c r="V46" s="73"/>
    </row>
    <row r="47" spans="1:22" ht="14.25" customHeight="1">
      <c r="B47" s="75" t="s">
        <v>14</v>
      </c>
      <c r="C47" s="76" t="s">
        <v>16</v>
      </c>
      <c r="D47" s="76"/>
      <c r="E47" s="76"/>
      <c r="V47" s="73"/>
    </row>
    <row r="48" spans="1:22" ht="14.25" customHeight="1">
      <c r="B48" s="77" t="s">
        <v>14</v>
      </c>
      <c r="C48" s="78" t="s">
        <v>17</v>
      </c>
      <c r="D48" s="78"/>
      <c r="E48" s="78"/>
      <c r="V48" s="73"/>
    </row>
    <row r="49" spans="1:22" ht="14.25" customHeight="1">
      <c r="B49" s="79" t="s">
        <v>18</v>
      </c>
      <c r="C49" s="80" t="s">
        <v>19</v>
      </c>
      <c r="D49" s="80"/>
      <c r="E49" s="80"/>
      <c r="V49" s="73"/>
    </row>
    <row r="50" spans="1:22" ht="14.25" customHeight="1">
      <c r="V50" s="73"/>
    </row>
    <row r="51" spans="1:22" ht="15">
      <c r="V51" s="73"/>
    </row>
    <row r="52" spans="1:22" ht="15">
      <c r="A52" s="64" t="s">
        <v>79</v>
      </c>
      <c r="V52" s="73"/>
    </row>
    <row r="54" spans="1:22" ht="15">
      <c r="B54" s="81" t="s">
        <v>4</v>
      </c>
      <c r="V54" s="73"/>
    </row>
    <row r="55" spans="1:22">
      <c r="B55" s="81" t="s">
        <v>5</v>
      </c>
    </row>
    <row r="56" spans="1:22">
      <c r="B56" s="81" t="s">
        <v>6</v>
      </c>
    </row>
    <row r="58" spans="1:22">
      <c r="B58" s="81" t="s">
        <v>7</v>
      </c>
    </row>
    <row r="59" spans="1:22">
      <c r="B59" s="81" t="s">
        <v>8</v>
      </c>
    </row>
    <row r="60" spans="1:22">
      <c r="B60" s="81"/>
    </row>
    <row r="61" spans="1:22" ht="15">
      <c r="A61" s="82" t="s">
        <v>110</v>
      </c>
      <c r="B61" s="83"/>
      <c r="C61" s="83"/>
      <c r="D61" s="83"/>
      <c r="E61" s="83"/>
    </row>
    <row r="62" spans="1:22">
      <c r="A62" s="83"/>
      <c r="B62" s="83"/>
      <c r="C62" s="83"/>
      <c r="D62" s="83"/>
      <c r="E62" s="83"/>
    </row>
    <row r="63" spans="1:22">
      <c r="A63" s="83" t="s">
        <v>105</v>
      </c>
      <c r="C63" s="83"/>
      <c r="D63" s="83"/>
      <c r="E63" s="83"/>
      <c r="F63" s="83"/>
    </row>
    <row r="65" spans="2:6">
      <c r="B65" s="84" t="s">
        <v>89</v>
      </c>
      <c r="C65" s="84" t="s">
        <v>83</v>
      </c>
      <c r="D65" s="84" t="s">
        <v>84</v>
      </c>
      <c r="E65" s="84" t="s">
        <v>90</v>
      </c>
      <c r="F65" s="84" t="s">
        <v>106</v>
      </c>
    </row>
    <row r="66" spans="2:6">
      <c r="B66" s="85">
        <v>150</v>
      </c>
      <c r="C66" s="85">
        <v>400</v>
      </c>
      <c r="D66" s="85">
        <v>400</v>
      </c>
      <c r="E66" s="9">
        <f t="shared" ref="E66" si="2">C66+D66</f>
        <v>800</v>
      </c>
      <c r="F66" s="85">
        <v>1000</v>
      </c>
    </row>
    <row r="67" spans="2:6">
      <c r="B67" s="86" t="s">
        <v>91</v>
      </c>
      <c r="C67" s="86">
        <f>$B$66+150</f>
        <v>300</v>
      </c>
      <c r="D67" s="86">
        <f>$B$66+150</f>
        <v>300</v>
      </c>
      <c r="E67" s="86">
        <f>C67+D67</f>
        <v>600</v>
      </c>
    </row>
    <row r="68" spans="2:6">
      <c r="B68" s="86" t="s">
        <v>92</v>
      </c>
      <c r="C68" s="86">
        <f>E68-C67</f>
        <v>640</v>
      </c>
      <c r="D68" s="86">
        <f>E68-D67</f>
        <v>640</v>
      </c>
      <c r="E68" s="86">
        <f>$F$66-F68</f>
        <v>940</v>
      </c>
      <c r="F68" s="69">
        <v>60</v>
      </c>
    </row>
    <row r="69" spans="2:6">
      <c r="B69" s="86"/>
      <c r="C69" s="86"/>
      <c r="D69" s="86"/>
      <c r="E69" s="86"/>
    </row>
    <row r="70" spans="2:6">
      <c r="C70" s="87">
        <f>C67</f>
        <v>300</v>
      </c>
      <c r="D70" s="87">
        <f>D67</f>
        <v>300</v>
      </c>
      <c r="E70" s="87">
        <f t="shared" ref="E70:E71" si="3">C70+D70</f>
        <v>600</v>
      </c>
    </row>
    <row r="71" spans="2:6">
      <c r="C71" s="87">
        <f>C67</f>
        <v>300</v>
      </c>
      <c r="D71" s="87">
        <f>D68</f>
        <v>640</v>
      </c>
      <c r="E71" s="87">
        <f t="shared" si="3"/>
        <v>940</v>
      </c>
    </row>
    <row r="72" spans="2:6">
      <c r="C72" s="87">
        <f>C68</f>
        <v>640</v>
      </c>
      <c r="D72" s="87">
        <f>D67</f>
        <v>300</v>
      </c>
      <c r="E72" s="87">
        <f>C72+D72</f>
        <v>940</v>
      </c>
    </row>
    <row r="73" spans="2:6">
      <c r="C73" s="87">
        <f>C67</f>
        <v>300</v>
      </c>
      <c r="D73" s="87">
        <f>D67</f>
        <v>300</v>
      </c>
      <c r="E73" s="87">
        <f>C73+D73</f>
        <v>600</v>
      </c>
    </row>
  </sheetData>
  <sheetProtection sheet="1" objects="1" scenarios="1" insertRows="0" deleteRows="0"/>
  <dataConsolidate/>
  <mergeCells count="6">
    <mergeCell ref="Q21:T21"/>
    <mergeCell ref="A21:C21"/>
    <mergeCell ref="D21:G21"/>
    <mergeCell ref="H21:J21"/>
    <mergeCell ref="K21:L21"/>
    <mergeCell ref="M21:P21"/>
  </mergeCells>
  <conditionalFormatting sqref="A24:U33">
    <cfRule type="expression" dxfId="165" priority="1">
      <formula>OR(A24="")</formula>
    </cfRule>
  </conditionalFormatting>
  <conditionalFormatting sqref="B66">
    <cfRule type="expression" dxfId="164" priority="28">
      <formula>NOT(OR(B66=50,B66=60,B66=80,B66=100,B66=120,B66=133,B66=150))</formula>
    </cfRule>
  </conditionalFormatting>
  <conditionalFormatting sqref="C24:C33">
    <cfRule type="cellIs" dxfId="163" priority="22" operator="lessThan">
      <formula>0</formula>
    </cfRule>
  </conditionalFormatting>
  <conditionalFormatting sqref="C66">
    <cfRule type="expression" dxfId="162" priority="27">
      <formula>NOT(AND(C66&gt;=B66+150,C66&lt;=F66-60-B66-150,E66&lt;=F66-60))</formula>
    </cfRule>
  </conditionalFormatting>
  <conditionalFormatting sqref="D24:D33">
    <cfRule type="expression" dxfId="161" priority="30">
      <formula>NOT(AND(D24&gt;=I24+150,D24&lt;=J24-60-I24-150,F24&lt;=J24-60,I24&gt;0,J24&gt;0))</formula>
    </cfRule>
  </conditionalFormatting>
  <conditionalFormatting sqref="D66">
    <cfRule type="expression" dxfId="160" priority="26">
      <formula>NOT(AND(D66&gt;=B66+150,D66&lt;=F66-60-B66-150,E66&lt;=F66-60))</formula>
    </cfRule>
  </conditionalFormatting>
  <conditionalFormatting sqref="E24:E33">
    <cfRule type="expression" dxfId="159" priority="29">
      <formula>NOT(AND(E24&gt;=I24+150,E24&lt;=J24-60-I24-150,F24&lt;=J24-60,I24&gt;0,J24&gt;0))</formula>
    </cfRule>
  </conditionalFormatting>
  <conditionalFormatting sqref="E66">
    <cfRule type="expression" dxfId="158" priority="25">
      <formula>NOT(AND(E66&gt;=2*(B66+150),E66&lt;=F66-60))</formula>
    </cfRule>
  </conditionalFormatting>
  <conditionalFormatting sqref="F24:F33">
    <cfRule type="expression" dxfId="157" priority="23">
      <formula>NOT(OR(AND(F24&gt;=2*(I24+150),F24&lt;=J24-60,D24&gt;0,E24&gt;0),F24=0))</formula>
    </cfRule>
  </conditionalFormatting>
  <conditionalFormatting sqref="F66">
    <cfRule type="cellIs" dxfId="156" priority="24" operator="notBetween">
      <formula>600</formula>
      <formula>1100</formula>
    </cfRule>
  </conditionalFormatting>
  <conditionalFormatting sqref="G24:G33">
    <cfRule type="cellIs" dxfId="155" priority="21" operator="notBetween">
      <formula>75</formula>
      <formula>175</formula>
    </cfRule>
  </conditionalFormatting>
  <conditionalFormatting sqref="H24:H33">
    <cfRule type="cellIs" dxfId="154" priority="19" operator="lessThan">
      <formula>2000</formula>
    </cfRule>
    <cfRule type="cellIs" dxfId="153" priority="20" operator="notBetween">
      <formula>2000</formula>
      <formula>10000</formula>
    </cfRule>
  </conditionalFormatting>
  <conditionalFormatting sqref="I24:I33">
    <cfRule type="expression" dxfId="152" priority="5">
      <formula>AND(OR(D24&gt;0,E24&gt;0),I24=0)</formula>
    </cfRule>
    <cfRule type="expression" dxfId="151" priority="12">
      <formula>OR(AND(L24="Power T",OR(I24=220)))</formula>
    </cfRule>
    <cfRule type="expression" dxfId="150" priority="13">
      <formula>OR(AND(L24="Power T",OR(I24=50)),AND(L24="Power S",OR(I24=220,I24=250)),AND(L24="Perform R",OR(I24=50,I24=220,I24=250)),AND(L24="Perform C",OR(I24=220,I24=250)))</formula>
    </cfRule>
    <cfRule type="expression" dxfId="149" priority="14">
      <formula>NOT(OR(I24=50,I24=60,I24=80,I24=100,I24=120,I24=133,I24=150,I24=172,I24=200,I24=220,I24=240,I24=250))</formula>
    </cfRule>
  </conditionalFormatting>
  <conditionalFormatting sqref="J24:J33">
    <cfRule type="expression" dxfId="148" priority="4">
      <formula>AND(OR(D24&gt;0,E24&gt;0),J24=0)</formula>
    </cfRule>
    <cfRule type="cellIs" dxfId="147" priority="34" operator="notBetween">
      <formula>600</formula>
      <formula>1100</formula>
    </cfRule>
  </conditionalFormatting>
  <conditionalFormatting sqref="K24:K33">
    <cfRule type="expression" dxfId="146" priority="10">
      <formula>NOT(OR(K24="FTV HL",K24=""))</formula>
    </cfRule>
  </conditionalFormatting>
  <conditionalFormatting sqref="L24:L33">
    <cfRule type="expression" dxfId="145" priority="7">
      <formula>OR(AND(L24="Power T",OR(I24=220)))</formula>
    </cfRule>
    <cfRule type="expression" dxfId="144" priority="8">
      <formula>OR(AND(L24="Power T",OR(I24=50)),AND(L24="Power S",OR(I24=220,I24=250)),AND(L24="Perform R",OR(I24=50,I24=220,I24=250)),AND(L24="Perform C",OR(I24=220,I24=250)))</formula>
    </cfRule>
    <cfRule type="expression" dxfId="143" priority="9">
      <formula>NOT(OR(L24="Power T",L24="Power S",L24="Perform R",L24="Perform C"))</formula>
    </cfRule>
  </conditionalFormatting>
  <conditionalFormatting sqref="M24:M33">
    <cfRule type="expression" dxfId="142" priority="6">
      <formula>OR(AND(N24="HPS 200",NOT(M24=0.55)),AND(NOT(N24="HPS 200"),M24=0.55))</formula>
    </cfRule>
    <cfRule type="expression" dxfId="141" priority="17">
      <formula>NOT(OR(M24=0.55,M24=0.6,M24=0.63,M24=0.65,M24=0.675,M24=0.7,M24=0.75,M24=0.8))</formula>
    </cfRule>
  </conditionalFormatting>
  <conditionalFormatting sqref="N24:N33">
    <cfRule type="expression" dxfId="140" priority="2">
      <formula>OR(AND(N24="HPS 200",NOT(M24=0.55)),AND(NOT(N24="HPS 200"),M24=0.55))</formula>
    </cfRule>
    <cfRule type="expression" dxfId="139" priority="18">
      <formula>NOT(OR(N24="SP 25",N24="SP 25",N24="PVDF 25",N24="PVDF 35",N24="PUR 50",N24="PVCF 150",N24="HPS 200",N24="PRISMA",N24="PRISMA ELEMENTS",N24="Inox 304",N24="Inox 316L",N24="Inox 316"))</formula>
    </cfRule>
  </conditionalFormatting>
  <conditionalFormatting sqref="P24:P33">
    <cfRule type="expression" dxfId="138" priority="32">
      <formula>NOT(OR(P24="M",P24="M8"))</formula>
    </cfRule>
  </conditionalFormatting>
  <conditionalFormatting sqref="Q24:Q33">
    <cfRule type="expression" dxfId="137" priority="15">
      <formula>NOT(OR(Q24=0.45,Q24=0.5,Q24=0.55,Q24=0.6,Q24=0.63,Q24=0.65,Q24=0.675,Q24=0.7,Q24=0.75,Q24=0.8))</formula>
    </cfRule>
  </conditionalFormatting>
  <conditionalFormatting sqref="R24:R33">
    <cfRule type="expression" dxfId="136" priority="16">
      <formula>NOT(OR(R24="SP 25",R24="SP 25",R24="PVDF 25",R24="PVDF 35",R24="PUR 50",R24="PVCF 150",R24="HPS 200",R24="PRISMA",R24="PRISMA ELEMENTS",R24="Inox 304",R24="Inox 316L",R24="Inox 316"))</formula>
    </cfRule>
  </conditionalFormatting>
  <conditionalFormatting sqref="T24:T33">
    <cfRule type="expression" dxfId="135" priority="31">
      <formula>NOT(OR(T24="S",T24="V",T24="V2",T24="G",T24="M2"))</formula>
    </cfRule>
  </conditionalFormatting>
  <dataValidations count="17">
    <dataValidation type="whole" errorStyle="information" allowBlank="1" errorTitle="wrong" sqref="G24:G33" xr:uid="{85459F3B-405F-4BB0-9ABA-F047A712136A}">
      <formula1>75</formula1>
      <formula2>175</formula2>
    </dataValidation>
    <dataValidation type="whole" errorStyle="information" allowBlank="1" errorTitle="Wrong length" error="Insert length (whole number)_x000a_2000 to 8000 mm" sqref="H25:H28 H30:H32" xr:uid="{CECEC377-AF21-4BD3-95DE-9CED3C427997}">
      <formula1>2000</formula1>
      <formula2>8000</formula2>
    </dataValidation>
    <dataValidation type="whole" allowBlank="1" showInputMessage="1" showErrorMessage="1" sqref="F66" xr:uid="{5062C962-1C54-44F1-BA9A-3BA2AA82228A}">
      <formula1>600</formula1>
      <formula2>1100</formula2>
    </dataValidation>
    <dataValidation type="list" allowBlank="1" sqref="T24:T33" xr:uid="{4314CF4C-4942-4A09-ADDA-2387CE362695}">
      <formula1>"S,V,V2,G,M2"</formula1>
    </dataValidation>
    <dataValidation type="list" allowBlank="1" sqref="P24:P33" xr:uid="{9D21B1EA-9CAB-4394-96D5-EF60949C8CAC}">
      <formula1>"M,M8"</formula1>
    </dataValidation>
    <dataValidation type="list" allowBlank="1" sqref="L24:L33" xr:uid="{FB71AE83-35ED-43B3-A636-FF4EA6B7632C}">
      <formula1>"Power T,Power S,Perform R,Perform C"</formula1>
    </dataValidation>
    <dataValidation type="whole" errorStyle="information" allowBlank="1" errorTitle="Wrong module" error="Insert module M [mm] (whole number):_x000a_600 mm to 1200 mm_x000a_1000 mm standard module_x000a_1200 mm standard module" sqref="J24:J33" xr:uid="{34E1A6B0-91A4-4CFA-AF69-F040B6EE412A}">
      <formula1>600</formula1>
      <formula2>1100</formula2>
    </dataValidation>
    <dataValidation type="list" allowBlank="1" sqref="B66 I24:I33" xr:uid="{8C365039-8256-4AD6-8842-DFE7F5E4CFCB}">
      <formula1>"50,60,80,100,120,133,150,172,200,220,240,250"</formula1>
    </dataValidation>
    <dataValidation type="custom" errorStyle="information" allowBlank="1" errorTitle="wrong" sqref="D24:D33" xr:uid="{5AC003EC-EB28-4557-9227-DDDF169D5E21}">
      <formula1>AND(D24&gt;=I24+150,D24&lt;=J24-60-I24-150)</formula1>
    </dataValidation>
    <dataValidation type="custom" errorStyle="information" allowBlank="1" errorTitle="wrong" sqref="E24:E33" xr:uid="{9C418ECF-E6BC-4B1F-9E70-EA918E34B5AF}">
      <formula1>AND(E24&gt;=I24+150,E24&lt;=J24-60-I24-150)</formula1>
    </dataValidation>
    <dataValidation type="custom" errorStyle="information" allowBlank="1" errorTitle="wrong" sqref="F24:F33" xr:uid="{71E1DC6E-BF78-42DF-84A0-BBC16AA88538}">
      <formula1>AND(F24&gt;=2*(I24+150),F24&lt;=J24-60)</formula1>
    </dataValidation>
    <dataValidation type="whole" operator="greaterThanOrEqual" allowBlank="1" sqref="C24:C33" xr:uid="{6C0195CD-E5D5-410C-BBE4-B122409093CC}">
      <formula1>0</formula1>
    </dataValidation>
    <dataValidation type="whole" errorStyle="information" allowBlank="1" errorTitle="Wrong length" error="Insert length (whole number)_x000a_2000 to 8000 mm" sqref="H24 H33 H29" xr:uid="{00AF6DBD-AB07-4868-A624-FB6E30739AD0}">
      <formula1>2000</formula1>
      <formula2>10000</formula2>
    </dataValidation>
    <dataValidation type="list" allowBlank="1" sqref="R24:R33 N24:N33" xr:uid="{F3FC3FB0-B201-494C-8AF4-80CAF9A22468}">
      <formula1>"SP 25,SP 25,PVDF 25,PVDF 35,PUR 50,PVCF 150,HPS 200,PRISMA,PRISMA ELEMENTS,Inox 304,Inox 316L,Inox 316"</formula1>
    </dataValidation>
    <dataValidation type="list" allowBlank="1" sqref="Q24:Q33" xr:uid="{B7C8629A-081A-4443-8136-3E7B78DD9D9F}">
      <formula1>"0,45,0,50,0,55,0,60,0,63,0,65,0,675,0,70,0,75,0,80"</formula1>
    </dataValidation>
    <dataValidation type="list" allowBlank="1" sqref="K24:K32" xr:uid="{9BCA0F70-00D5-4954-B8F1-6766AE126E62}">
      <formula1>"FTV HL"</formula1>
    </dataValidation>
    <dataValidation type="list" allowBlank="1" sqref="M24:M33" xr:uid="{7E66B732-474E-4106-9C52-852160C4CCD1}">
      <formula1>"0,55,0,60,0,63,0,65,0,675,0,70,0,75,0,80"</formula1>
    </dataValidation>
  </dataValidations>
  <pageMargins left="0.39370078740157483" right="0.39370078740157483" top="0.39370078740157483" bottom="0.39370078740157483" header="0.31496062992125984" footer="0.31496062992125984"/>
  <pageSetup paperSize="9" scale="47" pageOrder="overThenDown" orientation="landscape" r:id="rId1"/>
  <drawing r:id="rId2"/>
  <legacyDrawing r:id="rId3"/>
  <tableParts count="1">
    <tablePart r:id="rId4"/>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60692B-73F5-4F06-BECE-90EC37CD9FA4}">
  <sheetPr codeName="Sheet7"/>
  <dimension ref="A1:X67"/>
  <sheetViews>
    <sheetView showGridLines="0" zoomScaleNormal="100" zoomScaleSheetLayoutView="70" workbookViewId="0">
      <selection activeCell="A5" sqref="A5"/>
    </sheetView>
  </sheetViews>
  <sheetFormatPr defaultRowHeight="14.25"/>
  <cols>
    <col min="1" max="1" width="17.625" style="63" customWidth="1"/>
    <col min="2" max="2" width="14.625" style="63" customWidth="1"/>
    <col min="3" max="12" width="10.625" style="63" customWidth="1"/>
    <col min="13" max="13" width="12" style="63" customWidth="1"/>
    <col min="14" max="14" width="11.375" style="63" customWidth="1"/>
    <col min="15" max="15" width="10.625" style="63" customWidth="1"/>
    <col min="16" max="17" width="12.625" style="63" customWidth="1"/>
    <col min="18" max="19" width="10.625" style="63" customWidth="1"/>
    <col min="20" max="21" width="12.625" style="63" customWidth="1"/>
    <col min="22" max="22" width="10.625" style="63" customWidth="1"/>
    <col min="23" max="23" width="24.625" style="63" customWidth="1"/>
    <col min="24" max="24" width="10.625" style="63" customWidth="1"/>
    <col min="25" max="16384" width="9" style="63"/>
  </cols>
  <sheetData>
    <row r="1" spans="1:17" s="48" customFormat="1" ht="15.75">
      <c r="B1" s="49"/>
      <c r="C1" s="50" t="s">
        <v>25</v>
      </c>
    </row>
    <row r="2" spans="1:17" s="48" customFormat="1" ht="26.25">
      <c r="C2" s="52" t="s">
        <v>111</v>
      </c>
    </row>
    <row r="3" spans="1:17" s="48" customFormat="1" ht="15.75">
      <c r="C3" s="53" t="s">
        <v>1</v>
      </c>
      <c r="D3" s="54" t="str" cm="1">
        <f t="array" ref="D3">LOOKUP(2,1/(Updates!A:A&lt;&gt;""),Updates!A:A)</f>
        <v>1.1</v>
      </c>
      <c r="E3" s="30" t="s">
        <v>2</v>
      </c>
      <c r="K3" s="51"/>
    </row>
    <row r="4" spans="1:17" s="48" customFormat="1"/>
    <row r="5" spans="1:17" ht="15">
      <c r="A5" s="89" t="s">
        <v>27</v>
      </c>
      <c r="B5" s="31" t="str">
        <f>IF('FTV HL Panel'!B5=0,"",'FTV HL Panel'!B5)</f>
        <v/>
      </c>
      <c r="C5" s="32"/>
    </row>
    <row r="6" spans="1:17" ht="15">
      <c r="A6" s="89" t="s">
        <v>28</v>
      </c>
      <c r="B6" s="31" t="str">
        <f>IF('FTV HL Panel'!B6=0,"",'FTV HL Panel'!B6)</f>
        <v/>
      </c>
      <c r="C6" s="32"/>
    </row>
    <row r="7" spans="1:17" ht="15">
      <c r="A7" s="89" t="s">
        <v>29</v>
      </c>
      <c r="B7" s="31" t="str">
        <f>IF('FTV HL Panel'!B7=0,"",'FTV HL Panel'!B7)</f>
        <v/>
      </c>
      <c r="C7" s="32"/>
    </row>
    <row r="8" spans="1:17" ht="15">
      <c r="A8" s="89" t="s">
        <v>30</v>
      </c>
      <c r="B8" s="31" t="str">
        <f>IF('FTV HL Panel'!B8=0,"",'FTV HL Panel'!B8)</f>
        <v/>
      </c>
      <c r="C8" s="32"/>
    </row>
    <row r="9" spans="1:17" ht="15">
      <c r="A9" s="89" t="s">
        <v>31</v>
      </c>
      <c r="B9" s="31" t="str">
        <f>IF('FTV HL Panel'!B9=0,"",'FTV HL Panel'!B9)</f>
        <v/>
      </c>
      <c r="C9" s="32"/>
    </row>
    <row r="12" spans="1:17" ht="15">
      <c r="A12" s="89" t="s">
        <v>32</v>
      </c>
      <c r="B12" s="31" t="str">
        <f>IF('FTV HL Panel'!B12=0,"",'FTV HL Panel'!B12)</f>
        <v/>
      </c>
      <c r="C12" s="90"/>
    </row>
    <row r="13" spans="1:17" ht="15">
      <c r="A13" s="89" t="s">
        <v>33</v>
      </c>
      <c r="B13" s="31" t="str">
        <f>IF('FTV HL Panel'!B13=0,"",'FTV HL Panel'!B13)</f>
        <v/>
      </c>
      <c r="C13" s="90"/>
      <c r="M13" s="68"/>
      <c r="Q13" s="68"/>
    </row>
    <row r="14" spans="1:17" ht="15">
      <c r="A14" s="89" t="s">
        <v>34</v>
      </c>
      <c r="B14" s="31" t="str">
        <f>IF('FTV HL Panel'!B14=0,"",'FTV HL Panel'!B14)</f>
        <v/>
      </c>
      <c r="C14" s="90"/>
    </row>
    <row r="17" spans="1:24" ht="15">
      <c r="A17" s="89" t="s">
        <v>35</v>
      </c>
      <c r="B17" s="31" t="str">
        <f>IF('FTV HL Panel'!B17=0,"",'FTV HL Panel'!B17)</f>
        <v/>
      </c>
      <c r="C17" s="90"/>
    </row>
    <row r="21" spans="1:24" s="48" customFormat="1" ht="15.75" customHeight="1">
      <c r="A21" s="103" t="s">
        <v>36</v>
      </c>
      <c r="B21" s="103"/>
      <c r="C21" s="103"/>
      <c r="D21" s="104" t="s">
        <v>82</v>
      </c>
      <c r="E21" s="105"/>
      <c r="F21" s="105"/>
      <c r="G21" s="105"/>
      <c r="H21" s="105"/>
      <c r="I21" s="106"/>
      <c r="J21" s="103" t="s">
        <v>37</v>
      </c>
      <c r="K21" s="103"/>
      <c r="L21" s="103"/>
      <c r="M21" s="103" t="s">
        <v>38</v>
      </c>
      <c r="N21" s="103"/>
      <c r="O21" s="104" t="s">
        <v>39</v>
      </c>
      <c r="P21" s="105"/>
      <c r="Q21" s="105"/>
      <c r="R21" s="106"/>
      <c r="S21" s="104" t="s">
        <v>40</v>
      </c>
      <c r="T21" s="105"/>
      <c r="U21" s="105"/>
      <c r="V21" s="106"/>
      <c r="W21" s="47" t="s">
        <v>41</v>
      </c>
      <c r="X21" s="47" t="s">
        <v>42</v>
      </c>
    </row>
    <row r="22" spans="1:24" ht="3" customHeight="1">
      <c r="A22" s="19"/>
      <c r="B22" s="19"/>
      <c r="C22" s="19"/>
      <c r="D22" s="19"/>
      <c r="E22" s="19"/>
      <c r="F22" s="19"/>
      <c r="G22" s="19"/>
      <c r="H22" s="19"/>
      <c r="I22" s="19"/>
      <c r="J22" s="19"/>
      <c r="K22" s="19"/>
      <c r="L22" s="19"/>
      <c r="M22" s="19"/>
      <c r="N22" s="19"/>
      <c r="O22" s="19"/>
      <c r="P22" s="19"/>
      <c r="Q22" s="19"/>
      <c r="R22" s="19"/>
      <c r="S22" s="19"/>
      <c r="T22" s="19"/>
      <c r="U22" s="19"/>
      <c r="V22" s="19"/>
      <c r="W22" s="19"/>
      <c r="X22" s="19"/>
    </row>
    <row r="23" spans="1:24" s="48" customFormat="1" ht="45">
      <c r="A23" s="91" t="s">
        <v>43</v>
      </c>
      <c r="B23" s="92" t="s">
        <v>44</v>
      </c>
      <c r="C23" s="92" t="s">
        <v>45</v>
      </c>
      <c r="D23" s="92" t="s">
        <v>83</v>
      </c>
      <c r="E23" s="92" t="s">
        <v>84</v>
      </c>
      <c r="F23" s="92" t="s">
        <v>94</v>
      </c>
      <c r="G23" s="92" t="s">
        <v>112</v>
      </c>
      <c r="H23" s="92" t="s">
        <v>95</v>
      </c>
      <c r="I23" s="92" t="s">
        <v>96</v>
      </c>
      <c r="J23" s="92" t="s">
        <v>46</v>
      </c>
      <c r="K23" s="92" t="s">
        <v>47</v>
      </c>
      <c r="L23" s="92" t="s">
        <v>48</v>
      </c>
      <c r="M23" s="92" t="s">
        <v>38</v>
      </c>
      <c r="N23" s="92" t="s">
        <v>49</v>
      </c>
      <c r="O23" s="92" t="s">
        <v>50</v>
      </c>
      <c r="P23" s="92" t="s">
        <v>51</v>
      </c>
      <c r="Q23" s="92" t="s">
        <v>52</v>
      </c>
      <c r="R23" s="92" t="s">
        <v>53</v>
      </c>
      <c r="S23" s="92" t="s">
        <v>54</v>
      </c>
      <c r="T23" s="92" t="s">
        <v>55</v>
      </c>
      <c r="U23" s="92" t="s">
        <v>56</v>
      </c>
      <c r="V23" s="92" t="s">
        <v>57</v>
      </c>
      <c r="W23" s="92" t="s">
        <v>41</v>
      </c>
      <c r="X23" s="93" t="s">
        <v>58</v>
      </c>
    </row>
    <row r="24" spans="1:24">
      <c r="A24" s="33"/>
      <c r="B24" s="5"/>
      <c r="C24" s="5"/>
      <c r="D24" s="6"/>
      <c r="E24" s="6"/>
      <c r="F24" s="6"/>
      <c r="G24" s="9">
        <f>D24+E24+F24</f>
        <v>0</v>
      </c>
      <c r="H24" s="6"/>
      <c r="I24" s="6"/>
      <c r="J24" s="6"/>
      <c r="K24" s="5"/>
      <c r="L24" s="7"/>
      <c r="M24" s="5" t="s">
        <v>59</v>
      </c>
      <c r="N24" s="5"/>
      <c r="O24" s="13"/>
      <c r="P24" s="5"/>
      <c r="Q24" s="5"/>
      <c r="R24" s="5"/>
      <c r="S24" s="13"/>
      <c r="T24" s="5"/>
      <c r="U24" s="5"/>
      <c r="V24" s="5"/>
      <c r="W24" s="8"/>
      <c r="X24" s="34">
        <f>C24*J24/1000*L24/1000</f>
        <v>0</v>
      </c>
    </row>
    <row r="25" spans="1:24">
      <c r="A25" s="33"/>
      <c r="B25" s="5"/>
      <c r="C25" s="5"/>
      <c r="D25" s="6"/>
      <c r="E25" s="6"/>
      <c r="F25" s="6"/>
      <c r="G25" s="9">
        <f t="shared" ref="G25:G32" si="0">D25+E25+F25</f>
        <v>0</v>
      </c>
      <c r="H25" s="6"/>
      <c r="I25" s="6"/>
      <c r="J25" s="6"/>
      <c r="K25" s="5"/>
      <c r="L25" s="7"/>
      <c r="M25" s="5" t="s">
        <v>59</v>
      </c>
      <c r="N25" s="5"/>
      <c r="O25" s="14"/>
      <c r="P25" s="5"/>
      <c r="Q25" s="5"/>
      <c r="R25" s="5"/>
      <c r="S25" s="14"/>
      <c r="T25" s="5"/>
      <c r="U25" s="5"/>
      <c r="V25" s="5"/>
      <c r="W25" s="8"/>
      <c r="X25" s="34">
        <f>C25*J25/1000*L25/1000</f>
        <v>0</v>
      </c>
    </row>
    <row r="26" spans="1:24">
      <c r="A26" s="33"/>
      <c r="B26" s="5"/>
      <c r="C26" s="5"/>
      <c r="D26" s="6"/>
      <c r="E26" s="6"/>
      <c r="F26" s="6"/>
      <c r="G26" s="9">
        <f t="shared" si="0"/>
        <v>0</v>
      </c>
      <c r="H26" s="6"/>
      <c r="I26" s="6"/>
      <c r="J26" s="6"/>
      <c r="K26" s="5"/>
      <c r="L26" s="7"/>
      <c r="M26" s="5" t="s">
        <v>59</v>
      </c>
      <c r="N26" s="5"/>
      <c r="O26" s="14"/>
      <c r="P26" s="5"/>
      <c r="Q26" s="5"/>
      <c r="R26" s="5"/>
      <c r="S26" s="14"/>
      <c r="T26" s="5"/>
      <c r="U26" s="5"/>
      <c r="V26" s="5"/>
      <c r="W26" s="8"/>
      <c r="X26" s="34">
        <f>C26*J26/1000*L26/1000</f>
        <v>0</v>
      </c>
    </row>
    <row r="27" spans="1:24">
      <c r="A27" s="33"/>
      <c r="B27" s="5"/>
      <c r="C27" s="5"/>
      <c r="D27" s="6"/>
      <c r="E27" s="6"/>
      <c r="F27" s="6"/>
      <c r="G27" s="9">
        <f t="shared" si="0"/>
        <v>0</v>
      </c>
      <c r="H27" s="6"/>
      <c r="I27" s="6"/>
      <c r="J27" s="6"/>
      <c r="K27" s="5"/>
      <c r="L27" s="7"/>
      <c r="M27" s="5" t="s">
        <v>59</v>
      </c>
      <c r="N27" s="5"/>
      <c r="O27" s="14"/>
      <c r="P27" s="5"/>
      <c r="Q27" s="5"/>
      <c r="R27" s="5"/>
      <c r="S27" s="14"/>
      <c r="T27" s="5"/>
      <c r="U27" s="5"/>
      <c r="V27" s="5"/>
      <c r="W27" s="8"/>
      <c r="X27" s="34">
        <f>C27*J27/1000*L27/1000</f>
        <v>0</v>
      </c>
    </row>
    <row r="28" spans="1:24">
      <c r="A28" s="33"/>
      <c r="B28" s="5"/>
      <c r="C28" s="5"/>
      <c r="D28" s="6"/>
      <c r="E28" s="6"/>
      <c r="F28" s="6"/>
      <c r="G28" s="9">
        <f>D28+E28+F28</f>
        <v>0</v>
      </c>
      <c r="H28" s="6"/>
      <c r="I28" s="6"/>
      <c r="J28" s="6"/>
      <c r="K28" s="5"/>
      <c r="L28" s="7"/>
      <c r="M28" s="5" t="s">
        <v>59</v>
      </c>
      <c r="N28" s="5"/>
      <c r="O28" s="13"/>
      <c r="P28" s="5"/>
      <c r="Q28" s="5"/>
      <c r="R28" s="5"/>
      <c r="S28" s="13"/>
      <c r="T28" s="5"/>
      <c r="U28" s="5"/>
      <c r="V28" s="5"/>
      <c r="W28" s="8"/>
      <c r="X28" s="34">
        <f t="shared" ref="X28:X32" si="1">C28*J28/1000*L28/1000</f>
        <v>0</v>
      </c>
    </row>
    <row r="29" spans="1:24">
      <c r="A29" s="33"/>
      <c r="B29" s="5"/>
      <c r="C29" s="5"/>
      <c r="D29" s="6"/>
      <c r="E29" s="6"/>
      <c r="F29" s="6"/>
      <c r="G29" s="9">
        <f t="shared" si="0"/>
        <v>0</v>
      </c>
      <c r="H29" s="6"/>
      <c r="I29" s="6"/>
      <c r="J29" s="6"/>
      <c r="K29" s="5"/>
      <c r="L29" s="7"/>
      <c r="M29" s="5" t="s">
        <v>59</v>
      </c>
      <c r="N29" s="5"/>
      <c r="O29" s="13"/>
      <c r="P29" s="5"/>
      <c r="Q29" s="5"/>
      <c r="R29" s="5"/>
      <c r="S29" s="13"/>
      <c r="T29" s="5"/>
      <c r="U29" s="5"/>
      <c r="V29" s="5"/>
      <c r="W29" s="8"/>
      <c r="X29" s="34">
        <f t="shared" si="1"/>
        <v>0</v>
      </c>
    </row>
    <row r="30" spans="1:24">
      <c r="A30" s="33"/>
      <c r="B30" s="5"/>
      <c r="C30" s="5"/>
      <c r="D30" s="6"/>
      <c r="E30" s="6"/>
      <c r="F30" s="6"/>
      <c r="G30" s="9">
        <f t="shared" si="0"/>
        <v>0</v>
      </c>
      <c r="H30" s="6"/>
      <c r="I30" s="6"/>
      <c r="J30" s="6"/>
      <c r="K30" s="5"/>
      <c r="L30" s="7"/>
      <c r="M30" s="5" t="s">
        <v>59</v>
      </c>
      <c r="N30" s="5"/>
      <c r="O30" s="13"/>
      <c r="P30" s="5"/>
      <c r="Q30" s="5"/>
      <c r="R30" s="5"/>
      <c r="S30" s="13"/>
      <c r="T30" s="5"/>
      <c r="U30" s="5"/>
      <c r="V30" s="5"/>
      <c r="W30" s="8"/>
      <c r="X30" s="34">
        <f t="shared" si="1"/>
        <v>0</v>
      </c>
    </row>
    <row r="31" spans="1:24">
      <c r="A31" s="33"/>
      <c r="B31" s="5"/>
      <c r="C31" s="5"/>
      <c r="D31" s="6"/>
      <c r="E31" s="6"/>
      <c r="F31" s="6"/>
      <c r="G31" s="9">
        <f t="shared" si="0"/>
        <v>0</v>
      </c>
      <c r="H31" s="6"/>
      <c r="I31" s="6"/>
      <c r="J31" s="6"/>
      <c r="K31" s="5"/>
      <c r="L31" s="7"/>
      <c r="M31" s="5" t="s">
        <v>59</v>
      </c>
      <c r="N31" s="5"/>
      <c r="O31" s="13"/>
      <c r="P31" s="5"/>
      <c r="Q31" s="5"/>
      <c r="R31" s="5"/>
      <c r="S31" s="13"/>
      <c r="T31" s="5"/>
      <c r="U31" s="5"/>
      <c r="V31" s="5"/>
      <c r="W31" s="8"/>
      <c r="X31" s="34">
        <f t="shared" si="1"/>
        <v>0</v>
      </c>
    </row>
    <row r="32" spans="1:24">
      <c r="A32" s="33"/>
      <c r="B32" s="5"/>
      <c r="C32" s="5"/>
      <c r="D32" s="6"/>
      <c r="E32" s="6"/>
      <c r="F32" s="6"/>
      <c r="G32" s="9">
        <f t="shared" si="0"/>
        <v>0</v>
      </c>
      <c r="H32" s="6"/>
      <c r="I32" s="6"/>
      <c r="J32" s="6"/>
      <c r="K32" s="5"/>
      <c r="L32" s="7"/>
      <c r="M32" s="5" t="s">
        <v>59</v>
      </c>
      <c r="N32" s="5"/>
      <c r="O32" s="13"/>
      <c r="P32" s="5"/>
      <c r="Q32" s="5"/>
      <c r="R32" s="5"/>
      <c r="S32" s="13"/>
      <c r="T32" s="5"/>
      <c r="U32" s="5"/>
      <c r="V32" s="5"/>
      <c r="W32" s="8"/>
      <c r="X32" s="34">
        <f t="shared" si="1"/>
        <v>0</v>
      </c>
    </row>
    <row r="33" spans="1:24">
      <c r="A33" s="35" t="s">
        <v>60</v>
      </c>
      <c r="B33" s="36" t="s">
        <v>61</v>
      </c>
      <c r="C33" s="36">
        <v>0</v>
      </c>
      <c r="D33" s="37">
        <v>250</v>
      </c>
      <c r="E33" s="37">
        <v>500</v>
      </c>
      <c r="F33" s="37">
        <v>250</v>
      </c>
      <c r="G33" s="55">
        <f>D33+E33+F33</f>
        <v>1000</v>
      </c>
      <c r="H33" s="37">
        <v>90</v>
      </c>
      <c r="I33" s="37">
        <v>90</v>
      </c>
      <c r="J33" s="37">
        <v>5000</v>
      </c>
      <c r="K33" s="36">
        <v>100</v>
      </c>
      <c r="L33" s="38">
        <v>1100</v>
      </c>
      <c r="M33" s="36" t="s">
        <v>59</v>
      </c>
      <c r="N33" s="36" t="s">
        <v>62</v>
      </c>
      <c r="O33" s="56">
        <v>0.6</v>
      </c>
      <c r="P33" s="36" t="s">
        <v>63</v>
      </c>
      <c r="Q33" s="36" t="s">
        <v>64</v>
      </c>
      <c r="R33" s="36" t="s">
        <v>65</v>
      </c>
      <c r="S33" s="56">
        <v>0.5</v>
      </c>
      <c r="T33" s="36" t="s">
        <v>63</v>
      </c>
      <c r="U33" s="36" t="s">
        <v>64</v>
      </c>
      <c r="V33" s="36" t="s">
        <v>66</v>
      </c>
      <c r="W33" s="40" t="s">
        <v>67</v>
      </c>
      <c r="X33" s="41">
        <f>C33*J33/1000*L33/1000</f>
        <v>0</v>
      </c>
    </row>
    <row r="34" spans="1:24">
      <c r="A34" s="57"/>
      <c r="B34" s="58"/>
      <c r="C34" s="58"/>
      <c r="D34" s="59"/>
      <c r="E34" s="59"/>
      <c r="F34" s="59"/>
      <c r="G34" s="60"/>
      <c r="H34" s="59"/>
      <c r="I34" s="59"/>
      <c r="J34" s="59"/>
      <c r="K34" s="58"/>
      <c r="L34" s="58"/>
      <c r="M34" s="58"/>
      <c r="N34" s="58"/>
      <c r="O34" s="58"/>
      <c r="P34" s="58"/>
      <c r="Q34" s="58"/>
      <c r="R34" s="58"/>
      <c r="S34" s="58"/>
      <c r="T34" s="58"/>
      <c r="U34" s="58"/>
      <c r="V34" s="58"/>
      <c r="W34" s="62" t="s">
        <v>68</v>
      </c>
      <c r="X34" s="61">
        <f>SUBTOTAL(109,Table6[Total
Q×L×M '[m2']])</f>
        <v>0</v>
      </c>
    </row>
    <row r="35" spans="1:24">
      <c r="A35" s="68"/>
      <c r="C35" s="69"/>
      <c r="W35" s="70"/>
      <c r="X35" s="71"/>
    </row>
    <row r="36" spans="1:24">
      <c r="W36" s="70"/>
      <c r="X36" s="71"/>
    </row>
    <row r="37" spans="1:24">
      <c r="W37" s="70"/>
      <c r="X37" s="71"/>
    </row>
    <row r="38" spans="1:24" ht="15">
      <c r="A38" s="64" t="s">
        <v>9</v>
      </c>
      <c r="X38" s="73"/>
    </row>
    <row r="39" spans="1:24" ht="14.25" customHeight="1"/>
    <row r="40" spans="1:24" ht="15">
      <c r="A40" s="63" t="s">
        <v>76</v>
      </c>
      <c r="X40" s="73"/>
    </row>
    <row r="42" spans="1:24" ht="15">
      <c r="A42" s="63" t="s">
        <v>77</v>
      </c>
    </row>
    <row r="43" spans="1:24">
      <c r="A43" s="63" t="s">
        <v>78</v>
      </c>
    </row>
    <row r="44" spans="1:24" ht="14.25" customHeight="1"/>
    <row r="45" spans="1:24" ht="14.25" customHeight="1">
      <c r="B45" s="66" t="s">
        <v>12</v>
      </c>
      <c r="C45" s="63" t="s">
        <v>13</v>
      </c>
      <c r="X45" s="73"/>
    </row>
    <row r="46" spans="1:24" ht="14.25" customHeight="1">
      <c r="B46" s="8" t="s">
        <v>14</v>
      </c>
      <c r="C46" s="74" t="s">
        <v>15</v>
      </c>
      <c r="D46" s="74"/>
      <c r="E46" s="74"/>
      <c r="X46" s="73"/>
    </row>
    <row r="47" spans="1:24" ht="14.25" customHeight="1">
      <c r="B47" s="75" t="s">
        <v>14</v>
      </c>
      <c r="C47" s="76" t="s">
        <v>16</v>
      </c>
      <c r="D47" s="76"/>
      <c r="E47" s="76"/>
      <c r="X47" s="73"/>
    </row>
    <row r="48" spans="1:24" ht="14.25" customHeight="1">
      <c r="B48" s="77" t="s">
        <v>14</v>
      </c>
      <c r="C48" s="78" t="s">
        <v>17</v>
      </c>
      <c r="D48" s="78"/>
      <c r="E48" s="78"/>
      <c r="X48" s="73"/>
    </row>
    <row r="49" spans="1:24" ht="15">
      <c r="B49" s="79" t="s">
        <v>18</v>
      </c>
      <c r="C49" s="80" t="s">
        <v>19</v>
      </c>
      <c r="D49" s="80"/>
      <c r="E49" s="80"/>
      <c r="X49" s="73"/>
    </row>
    <row r="51" spans="1:24" ht="15">
      <c r="A51" s="64" t="s">
        <v>79</v>
      </c>
      <c r="X51" s="73"/>
    </row>
    <row r="53" spans="1:24" ht="15">
      <c r="B53" s="81" t="s">
        <v>4</v>
      </c>
      <c r="X53" s="73"/>
    </row>
    <row r="54" spans="1:24">
      <c r="B54" s="81" t="s">
        <v>5</v>
      </c>
    </row>
    <row r="55" spans="1:24">
      <c r="B55" s="81" t="s">
        <v>6</v>
      </c>
    </row>
    <row r="57" spans="1:24">
      <c r="B57" s="81" t="s">
        <v>7</v>
      </c>
    </row>
    <row r="58" spans="1:24">
      <c r="B58" s="81" t="s">
        <v>8</v>
      </c>
    </row>
    <row r="59" spans="1:24">
      <c r="B59" s="81"/>
    </row>
    <row r="60" spans="1:24" ht="15">
      <c r="A60" s="82" t="s">
        <v>110</v>
      </c>
      <c r="B60" s="83"/>
      <c r="C60" s="83"/>
      <c r="D60" s="83"/>
      <c r="E60" s="83"/>
      <c r="F60" s="83"/>
    </row>
    <row r="61" spans="1:24">
      <c r="A61" s="83"/>
      <c r="B61" s="83"/>
      <c r="C61" s="83"/>
      <c r="D61" s="83"/>
      <c r="E61" s="83"/>
      <c r="F61" s="83"/>
    </row>
    <row r="62" spans="1:24">
      <c r="A62" s="83" t="s">
        <v>113</v>
      </c>
      <c r="C62" s="83"/>
      <c r="D62" s="83"/>
      <c r="E62" s="83"/>
      <c r="F62" s="83"/>
    </row>
    <row r="64" spans="1:24">
      <c r="B64" s="84" t="s">
        <v>89</v>
      </c>
      <c r="C64" s="84" t="s">
        <v>83</v>
      </c>
      <c r="D64" s="84" t="s">
        <v>84</v>
      </c>
      <c r="E64" s="84" t="s">
        <v>94</v>
      </c>
      <c r="F64" s="84" t="s">
        <v>101</v>
      </c>
      <c r="G64" s="84" t="s">
        <v>106</v>
      </c>
    </row>
    <row r="65" spans="2:7">
      <c r="B65" s="85">
        <v>100</v>
      </c>
      <c r="C65" s="85">
        <v>250</v>
      </c>
      <c r="D65" s="85">
        <v>500</v>
      </c>
      <c r="E65" s="85">
        <v>250</v>
      </c>
      <c r="F65" s="9">
        <f>C65+D65+E65</f>
        <v>1000</v>
      </c>
      <c r="G65" s="85">
        <v>1100</v>
      </c>
    </row>
    <row r="66" spans="2:7">
      <c r="B66" s="86" t="s">
        <v>91</v>
      </c>
      <c r="C66" s="86">
        <f>$B$65+150</f>
        <v>250</v>
      </c>
      <c r="D66" s="86">
        <f>2*($B$65+150)</f>
        <v>500</v>
      </c>
      <c r="E66" s="86">
        <f>$B$65+150</f>
        <v>250</v>
      </c>
      <c r="F66" s="86">
        <f t="shared" ref="F66" si="2">C66+D66+E66</f>
        <v>1000</v>
      </c>
    </row>
    <row r="67" spans="2:7">
      <c r="B67" s="88" t="s">
        <v>92</v>
      </c>
      <c r="C67" s="88">
        <f>F67-D66-E66</f>
        <v>290</v>
      </c>
      <c r="D67" s="88">
        <f>F67-C66-E66</f>
        <v>540</v>
      </c>
      <c r="E67" s="88">
        <f>F67-D66-E66</f>
        <v>290</v>
      </c>
      <c r="F67" s="88">
        <f>G65-G67</f>
        <v>1040</v>
      </c>
      <c r="G67" s="69">
        <v>60</v>
      </c>
    </row>
  </sheetData>
  <sheetProtection sheet="1" objects="1" scenarios="1" insertRows="0" deleteRows="0"/>
  <dataConsolidate/>
  <mergeCells count="6">
    <mergeCell ref="S21:V21"/>
    <mergeCell ref="O21:R21"/>
    <mergeCell ref="A21:C21"/>
    <mergeCell ref="J21:L21"/>
    <mergeCell ref="M21:N21"/>
    <mergeCell ref="D21:I21"/>
  </mergeCells>
  <conditionalFormatting sqref="A24:W33">
    <cfRule type="expression" dxfId="85" priority="1">
      <formula>OR(A24="")</formula>
    </cfRule>
  </conditionalFormatting>
  <conditionalFormatting sqref="B65">
    <cfRule type="expression" dxfId="84" priority="29">
      <formula>NOT(OR(B65=50,B65=60,B65=80,B65=100,B65=120,B65=133,B65=150,B65=172,B65=200,B65=220,B65=240,B65=250))</formula>
    </cfRule>
  </conditionalFormatting>
  <conditionalFormatting sqref="C24:C33">
    <cfRule type="cellIs" dxfId="83" priority="34" operator="lessThan">
      <formula>0</formula>
    </cfRule>
  </conditionalFormatting>
  <conditionalFormatting sqref="C65">
    <cfRule type="expression" dxfId="82" priority="28">
      <formula>NOT(AND(C65&gt;=B65+150,C65&lt;=1000))</formula>
    </cfRule>
  </conditionalFormatting>
  <conditionalFormatting sqref="D24:D33">
    <cfRule type="expression" dxfId="81" priority="42">
      <formula>NOT(AND(D24&gt;=K24+150,D24&lt;=L24-60-K24-150,G24&lt;=L24-60,K24&gt;0,L24&gt;0))</formula>
    </cfRule>
  </conditionalFormatting>
  <conditionalFormatting sqref="D65">
    <cfRule type="expression" dxfId="80" priority="27">
      <formula>NOT(AND(D65&gt;=2*(B65+150),D65&lt;=1000))</formula>
    </cfRule>
  </conditionalFormatting>
  <conditionalFormatting sqref="E24:E33">
    <cfRule type="expression" dxfId="79" priority="49">
      <formula>NOT(AND(E24&gt;=2*(K24+150),E24&lt;=L24-60-2*(K24+150),G24&lt;=L24-60,K24&gt;0,L24&gt;0))</formula>
    </cfRule>
  </conditionalFormatting>
  <conditionalFormatting sqref="E65">
    <cfRule type="expression" dxfId="78" priority="26">
      <formula>NOT(AND(E65&gt;=B65+150,E65&lt;=1000))</formula>
    </cfRule>
  </conditionalFormatting>
  <conditionalFormatting sqref="F24:F33">
    <cfRule type="expression" dxfId="77" priority="30">
      <formula>NOT(AND(F24&gt;=K24+150,F24&lt;=L24-60-K24-150,G24&lt;=L24-60,K24&gt;0,L24&gt;0))</formula>
    </cfRule>
  </conditionalFormatting>
  <conditionalFormatting sqref="F65">
    <cfRule type="expression" dxfId="76" priority="25">
      <formula>NOT(AND(F65&gt;=4*(B65+150),F65&lt;=3*1000))</formula>
    </cfRule>
  </conditionalFormatting>
  <conditionalFormatting sqref="G24:G33">
    <cfRule type="expression" dxfId="75" priority="35">
      <formula>NOT(OR(AND(G24&gt;=4*(K24+150),G24&lt;=L24-60,D24&gt;0,E24&gt;0,F24&gt;0),G24=0))</formula>
    </cfRule>
  </conditionalFormatting>
  <conditionalFormatting sqref="G65">
    <cfRule type="cellIs" dxfId="74" priority="24" operator="notBetween">
      <formula>600</formula>
      <formula>1100</formula>
    </cfRule>
  </conditionalFormatting>
  <conditionalFormatting sqref="H24:I33">
    <cfRule type="cellIs" dxfId="73" priority="11" operator="notBetween">
      <formula>90</formula>
      <formula>175</formula>
    </cfRule>
  </conditionalFormatting>
  <conditionalFormatting sqref="J24:J33">
    <cfRule type="cellIs" dxfId="72" priority="31" operator="lessThan">
      <formula>2000</formula>
    </cfRule>
    <cfRule type="cellIs" dxfId="71" priority="32" operator="notBetween">
      <formula>2000</formula>
      <formula>10000</formula>
    </cfRule>
  </conditionalFormatting>
  <conditionalFormatting sqref="K24:K33">
    <cfRule type="expression" dxfId="70" priority="4">
      <formula>AND(OR(D24&gt;0,E24&gt;0,F24&gt;0),K24=0)</formula>
    </cfRule>
    <cfRule type="expression" dxfId="69" priority="17">
      <formula>OR(AND(N24="Power T",OR(K24=220)))</formula>
    </cfRule>
    <cfRule type="expression" dxfId="68" priority="19">
      <formula>NOT(OR(K24=50,K24=60,K24=80,K24=100,K24=120,K24=133,K24=150,K24=172,K24=200,K24=220,K24=240,K24=250))</formula>
    </cfRule>
    <cfRule type="expression" dxfId="67" priority="18">
      <formula>OR(AND(N24="Power T",OR(K24=50)),AND(N24="Power S",OR(K24=220,K24=250)),AND(N24="Perform R",OR(K24=50,K24=220,K24=250)),AND(N24="Perform C",OR(K24=220,K24=250)))</formula>
    </cfRule>
  </conditionalFormatting>
  <conditionalFormatting sqref="L24:L33">
    <cfRule type="expression" dxfId="66" priority="7">
      <formula>AND(OR(D24&gt;0,E24&gt;0,F24&gt;0),L24=0)</formula>
    </cfRule>
    <cfRule type="cellIs" dxfId="65" priority="46" operator="notBetween">
      <formula>600</formula>
      <formula>1100</formula>
    </cfRule>
  </conditionalFormatting>
  <conditionalFormatting sqref="M24:M33">
    <cfRule type="expression" dxfId="64" priority="15">
      <formula>NOT(OR(M24="FTV HL",M24=""))</formula>
    </cfRule>
  </conditionalFormatting>
  <conditionalFormatting sqref="N24:N33">
    <cfRule type="expression" dxfId="63" priority="12">
      <formula>OR(AND(N24="Power T",OR(K24=220)))</formula>
    </cfRule>
    <cfRule type="expression" dxfId="62" priority="13">
      <formula>OR(AND(N24="Power T",OR(K24=50)),AND(N24="Power S",OR(K24=220,K24=250)),AND(N24="Perform R",OR(K24=50,K24=220,K24=250)),AND(N24="Perform C",OR(K24=220,K24=250)))</formula>
    </cfRule>
    <cfRule type="expression" dxfId="61" priority="14">
      <formula>NOT(OR(N24="Power T",N24="Power S",N24="Perform R",N24="Perform C"))</formula>
    </cfRule>
  </conditionalFormatting>
  <conditionalFormatting sqref="O24:O33">
    <cfRule type="expression" dxfId="60" priority="9">
      <formula>OR(AND(P24="HPS 200",NOT(O24=0.55)),AND(NOT(P24="HPS 200"),O24=0.55))</formula>
    </cfRule>
    <cfRule type="expression" dxfId="59" priority="22">
      <formula>NOT(OR(O24=0.55,O24=0.6,O24=0.63,O24=0.65,O24=0.675,O24=0.7,O24=0.75,O24=0.8))</formula>
    </cfRule>
  </conditionalFormatting>
  <conditionalFormatting sqref="P24:P33">
    <cfRule type="expression" dxfId="58" priority="2">
      <formula>OR(AND(P24="HPS 200",NOT(O24=0.55)),AND(NOT(P24="HPS 200"),O24=0.55))</formula>
    </cfRule>
    <cfRule type="expression" dxfId="57" priority="23">
      <formula>NOT(OR(P24="SP 25",P24="SP 25",P24="PVDF 25",P24="PVDF 35",P24="PUR 50",P24="PVCF 150",P24="HPS 200",P24="PRISMA",P24="PRISMA ELEMENTS",P24="Inox 304",P24="Inox 316L",P24="Inox 316"))</formula>
    </cfRule>
  </conditionalFormatting>
  <conditionalFormatting sqref="R24:R33">
    <cfRule type="expression" dxfId="56" priority="44">
      <formula>NOT(OR(R24="M",R24="M8"))</formula>
    </cfRule>
  </conditionalFormatting>
  <conditionalFormatting sqref="S24:S33">
    <cfRule type="expression" dxfId="55" priority="20">
      <formula>NOT(OR(S24=0.45,S24=0.5,S24=0.55,S24=0.6,S24=0.63,S24=0.65,S24=0.675,S24=0.7,S24=0.75,S24=0.8))</formula>
    </cfRule>
  </conditionalFormatting>
  <conditionalFormatting sqref="T24:T33">
    <cfRule type="expression" dxfId="54" priority="21">
      <formula>NOT(OR(T24="SP 25",T24="SP 25",T24="PVDF 25",T24="PVDF 35",T24="PUR 50",T24="PVCF 150",T24="HPS 200",T24="PRISMA",T24="PRISMA ELEMENTS",T24="Inox 304",T24="Inox 316L",T24="Inox 316"))</formula>
    </cfRule>
  </conditionalFormatting>
  <conditionalFormatting sqref="V24:V33">
    <cfRule type="expression" dxfId="53" priority="43">
      <formula>NOT(OR(V24="S",V24="V",V24="V2",V24="G",V24="M2"))</formula>
    </cfRule>
  </conditionalFormatting>
  <dataValidations count="19">
    <dataValidation type="whole" errorStyle="information" allowBlank="1" errorTitle="Wrong length" error="Insert length (whole number)_x000a_2000 to 8000 mm" sqref="J24 J33" xr:uid="{4465AA2D-6D67-4F5A-89B1-C242EC881C64}">
      <formula1>2000</formula1>
      <formula2>10000</formula2>
    </dataValidation>
    <dataValidation type="whole" operator="greaterThanOrEqual" allowBlank="1" sqref="C24:C33" xr:uid="{F9668A3E-6D8D-49B2-929E-06C3615E9678}">
      <formula1>0</formula1>
    </dataValidation>
    <dataValidation type="custom" errorStyle="information" allowBlank="1" errorTitle="wrong" sqref="E24:E33" xr:uid="{80C260B0-BE56-4105-BE97-70B9B1A8A561}">
      <formula1>AND(E24&gt;=2*(K24+150),E24&lt;=L24-60-2*(K24+150))</formula1>
    </dataValidation>
    <dataValidation type="custom" errorStyle="information" allowBlank="1" errorTitle="wrong" sqref="D24:D33" xr:uid="{5D3D24D8-B402-4382-88B5-F0547BD76F9D}">
      <formula1>AND(D24&gt;=K24+150,D24&lt;=L24-60-K24-150)</formula1>
    </dataValidation>
    <dataValidation type="list" allowBlank="1" sqref="B65 K24:K33" xr:uid="{001EB016-234A-449F-91E1-73F779D7EBBA}">
      <formula1>"50,60,80,100,120,133,150,172,200,220,240,250"</formula1>
    </dataValidation>
    <dataValidation type="whole" errorStyle="information" allowBlank="1" errorTitle="Wrong module" error="Insert module M [mm] (whole number):_x000a_600 mm to 1200 mm_x000a_1000 mm standard module_x000a_1200 mm standard module" sqref="L24:L33" xr:uid="{ECB0FD29-FE5C-4E5D-BDE4-165FCE124022}">
      <formula1>600</formula1>
      <formula2>1100</formula2>
    </dataValidation>
    <dataValidation type="list" allowBlank="1" sqref="N24:N33" xr:uid="{3360A96B-B1B8-4F2C-BD4C-F6AD59AD693F}">
      <formula1>"Power T,Power S,Perform R,Perform C"</formula1>
    </dataValidation>
    <dataValidation type="list" allowBlank="1" sqref="R24:R33" xr:uid="{6EDE3981-DECD-403E-BC0E-2EFD9A393599}">
      <formula1>"M,M8"</formula1>
    </dataValidation>
    <dataValidation type="list" allowBlank="1" sqref="V25:V33" xr:uid="{0B88E558-0538-4B29-B808-DF83E1C95A34}">
      <formula1>"S,V,V2,G,M,M2,M3,M8"</formula1>
    </dataValidation>
    <dataValidation type="whole" allowBlank="1" showInputMessage="1" showErrorMessage="1" sqref="G65" xr:uid="{7F0442E3-49F9-4A35-9B52-7505B0F44DD2}">
      <formula1>600</formula1>
      <formula2>1200</formula2>
    </dataValidation>
    <dataValidation type="whole" errorStyle="information" allowBlank="1" errorTitle="Wrong length" error="Insert length (whole number)_x000a_2000 to 8000 mm" sqref="J25:J32" xr:uid="{37DF72E8-A5C1-4256-BD41-28A5B06EC048}">
      <formula1>2000</formula1>
      <formula2>8000</formula2>
    </dataValidation>
    <dataValidation type="whole" errorStyle="information" allowBlank="1" errorTitle="wrong" sqref="H24:I33" xr:uid="{76838082-6EA1-4EF5-BD72-760069A7E288}">
      <formula1>90</formula1>
      <formula2>175</formula2>
    </dataValidation>
    <dataValidation type="list" allowBlank="1" sqref="P24:P33 T24:T33" xr:uid="{39178C76-67A1-4927-AA38-BD76858D1ECC}">
      <formula1>"SP 25,SP 25,PVDF 25,PVDF 35,PUR 50,PVCF 150,HPS 200,PRISMA,PRISMA ELEMENTS,Inox 304,Inox 316L,Inox 316"</formula1>
    </dataValidation>
    <dataValidation type="list" allowBlank="1" sqref="S24:S33" xr:uid="{00AB9B1F-5D8D-4D1A-B0BB-7599AA4307CB}">
      <formula1>"0,45,0,50,0,55,0,60,0,63,0,65,0,675,0,70,0,75,0,80"</formula1>
    </dataValidation>
    <dataValidation type="custom" allowBlank="1" sqref="G24:G33" xr:uid="{1C662D46-12B5-4855-B463-63E6D1E8F953}">
      <formula1>AND(G24&gt;=4*(K24+150),G24&lt;=L24-60)</formula1>
    </dataValidation>
    <dataValidation type="custom" allowBlank="1" sqref="F24:F33" xr:uid="{005AC0C8-F3E2-4071-8298-135B88BA4D0A}">
      <formula1>AND(F24&gt;=K24+150,F24&lt;=L24-60-K24-150)</formula1>
    </dataValidation>
    <dataValidation type="list" allowBlank="1" sqref="M24:M32" xr:uid="{5097CD5D-DB34-4705-9572-F895B64767DB}">
      <formula1>"FTV HL"</formula1>
    </dataValidation>
    <dataValidation type="list" allowBlank="1" sqref="V24" xr:uid="{26428168-E68F-412B-9380-6416AC7CB735}">
      <formula1>"S,V,V2,G,M2"</formula1>
    </dataValidation>
    <dataValidation type="list" allowBlank="1" sqref="O24:O33" xr:uid="{D7280FD2-3617-444A-98D6-B29860448D61}">
      <formula1>"0,55,0,60,0,63,0,65,0,675,0,70,0,75,0,80"</formula1>
    </dataValidation>
  </dataValidations>
  <pageMargins left="0.39370078740157483" right="0.39370078740157483" top="0.39370078740157483" bottom="0.39370078740157483" header="0.31496062992125984" footer="0.31496062992125984"/>
  <pageSetup paperSize="9" scale="44" pageOrder="overThenDown" orientation="landscape" r:id="rId1"/>
  <drawing r:id="rId2"/>
  <legacyDrawing r:id="rId3"/>
  <tableParts count="1">
    <tablePart r:id="rId4"/>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104E15-6FBA-4165-B623-F24646302472}">
  <dimension ref="A1:C5"/>
  <sheetViews>
    <sheetView workbookViewId="0">
      <selection activeCell="G8" sqref="G8"/>
    </sheetView>
  </sheetViews>
  <sheetFormatPr defaultRowHeight="15"/>
  <cols>
    <col min="1" max="1" width="9" style="24"/>
    <col min="2" max="2" width="10.5" style="25" customWidth="1"/>
    <col min="3" max="3" width="9" style="24"/>
  </cols>
  <sheetData>
    <row r="1" spans="1:3">
      <c r="A1" s="24" t="s">
        <v>1</v>
      </c>
      <c r="B1" s="25" t="s">
        <v>114</v>
      </c>
      <c r="C1" s="24" t="s">
        <v>115</v>
      </c>
    </row>
    <row r="2" spans="1:3">
      <c r="A2" s="24" t="s">
        <v>116</v>
      </c>
      <c r="B2" s="26">
        <v>45323</v>
      </c>
      <c r="C2" s="24" t="s">
        <v>117</v>
      </c>
    </row>
    <row r="3" spans="1:3">
      <c r="A3" s="101" t="s">
        <v>118</v>
      </c>
      <c r="B3" s="26">
        <v>45573</v>
      </c>
      <c r="C3" s="24" t="s">
        <v>119</v>
      </c>
    </row>
    <row r="5" spans="1:3">
      <c r="A5" s="27"/>
    </row>
  </sheetData>
  <sheetProtection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82C85676DB731D4D9531F898FD5964EA" ma:contentTypeVersion="15" ma:contentTypeDescription="Ustvari nov dokument." ma:contentTypeScope="" ma:versionID="f7a14a478077f3f337946590178cfeea">
  <xsd:schema xmlns:xsd="http://www.w3.org/2001/XMLSchema" xmlns:xs="http://www.w3.org/2001/XMLSchema" xmlns:p="http://schemas.microsoft.com/office/2006/metadata/properties" xmlns:ns2="414a4976-b983-4402-a70a-0a53c0b6b294" xmlns:ns3="7c683f54-c96c-431a-8ee9-ffc9d4834477" targetNamespace="http://schemas.microsoft.com/office/2006/metadata/properties" ma:root="true" ma:fieldsID="f8a445dceacf66b0266c466f6e7b0b51" ns2:_="" ns3:_="">
    <xsd:import namespace="414a4976-b983-4402-a70a-0a53c0b6b294"/>
    <xsd:import namespace="7c683f54-c96c-431a-8ee9-ffc9d4834477"/>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a4976-b983-4402-a70a-0a53c0b6b2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Oznake slike" ma:readOnly="false" ma:fieldId="{5cf76f15-5ced-4ddc-b409-7134ff3c332f}" ma:taxonomyMulti="true" ma:sspId="bcaf49ef-11dc-433a-b50c-a31e94b0a9da"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c683f54-c96c-431a-8ee9-ffc9d4834477" elementFormDefault="qualified">
    <xsd:import namespace="http://schemas.microsoft.com/office/2006/documentManagement/types"/>
    <xsd:import namespace="http://schemas.microsoft.com/office/infopath/2007/PartnerControls"/>
    <xsd:element name="SharedWithUsers" ma:index="12" nillable="true" ma:displayName="V skupni rabi z"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V skupni rabi s podrobnostmi" ma:internalName="SharedWithDetails" ma:readOnly="true">
      <xsd:simpleType>
        <xsd:restriction base="dms:Note">
          <xsd:maxLength value="255"/>
        </xsd:restriction>
      </xsd:simpleType>
    </xsd:element>
    <xsd:element name="TaxCatchAll" ma:index="16" nillable="true" ma:displayName="Taxonomy Catch All Column" ma:hidden="true" ma:list="{c02e8002-20d6-464e-86f5-802d4c2b5646}" ma:internalName="TaxCatchAll" ma:showField="CatchAllData" ma:web="7c683f54-c96c-431a-8ee9-ffc9d483447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vsebine"/>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14a4976-b983-4402-a70a-0a53c0b6b294">
      <Terms xmlns="http://schemas.microsoft.com/office/infopath/2007/PartnerControls"/>
    </lcf76f155ced4ddcb4097134ff3c332f>
    <TaxCatchAll xmlns="7c683f54-c96c-431a-8ee9-ffc9d4834477" xsi:nil="true"/>
  </documentManagement>
</p:properties>
</file>

<file path=customXml/itemProps1.xml><?xml version="1.0" encoding="utf-8"?>
<ds:datastoreItem xmlns:ds="http://schemas.openxmlformats.org/officeDocument/2006/customXml" ds:itemID="{EBF418BB-95D7-4363-9923-840777942471}"/>
</file>

<file path=customXml/itemProps2.xml><?xml version="1.0" encoding="utf-8"?>
<ds:datastoreItem xmlns:ds="http://schemas.openxmlformats.org/officeDocument/2006/customXml" ds:itemID="{DB5C0BFC-22DB-444F-AE0C-F21F0DADEA8C}"/>
</file>

<file path=customXml/itemProps3.xml><?xml version="1.0" encoding="utf-8"?>
<ds:datastoreItem xmlns:ds="http://schemas.openxmlformats.org/officeDocument/2006/customXml" ds:itemID="{B01B072E-68AA-428B-8E52-1B0289B970E9}"/>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Trimoterm FTV HL - Cutting List</dc:title>
  <dc:subject/>
  <dc:creator>Šantavec Miha</dc:creator>
  <cp:keywords>insulated panel, sandwich panel, fireproof panel</cp:keywords>
  <dc:description/>
  <cp:lastModifiedBy/>
  <cp:revision/>
  <dcterms:created xsi:type="dcterms:W3CDTF">2022-02-01T10:32:30Z</dcterms:created>
  <dcterms:modified xsi:type="dcterms:W3CDTF">2024-10-15T12:32:47Z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0x01010082C85676DB731D4D9531F898FD5964EA</vt:lpwstr>
  </property>
  <property fmtid="{D5CDD505-2E9C-101B-9397-08002B2CF9AE}" pid="3" name="MediaServiceImageTags">
    <vt:lpwstr/>
  </property>
</Properties>
</file>